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ermgroup-my.sharepoint.com/personal/sergio_gonzalez_erm_com/Documents/1. ERM/Guayepo_Modificacion de Licencia/Paisaje_InfoAdicional/Requerimiento 21/"/>
    </mc:Choice>
  </mc:AlternateContent>
  <xr:revisionPtr revIDLastSave="39" documentId="11_0151DC366D46DA2CDEA919379CEDAA09D05CE6BA" xr6:coauthVersionLast="47" xr6:coauthVersionMax="47" xr10:uidLastSave="{8A7B4851-0E4E-4330-B94F-8EE29EC354E5}"/>
  <bookViews>
    <workbookView xWindow="-110" yWindow="-110" windowWidth="25820" windowHeight="10420" tabRatio="939" firstSheet="1" activeTab="1" xr2:uid="{00000000-000D-0000-FFFF-FFFF00000000}"/>
  </bookViews>
  <sheets>
    <sheet name="Totales" sheetId="3" r:id="rId1"/>
    <sheet name="GY-PSM-AB-01" sheetId="22" r:id="rId2"/>
    <sheet name="GY-PSM-AB-02" sheetId="23" r:id="rId3"/>
    <sheet name="GY-PSM-AB-03" sheetId="24" r:id="rId4"/>
    <sheet name="GY-PSM-AB-09" sheetId="47" r:id="rId5"/>
    <sheet name="GY-PSM-AB-04" sheetId="25" r:id="rId6"/>
    <sheet name="GY-PSM-AB-05" sheetId="26" r:id="rId7"/>
    <sheet name="GY-PSM-AB-06" sheetId="27" r:id="rId8"/>
    <sheet name="GY-PSM-AB-07" sheetId="28" r:id="rId9"/>
    <sheet name="GY-PSM-BI-01" sheetId="45" r:id="rId10"/>
    <sheet name="GY-PSM-BI-02" sheetId="33" r:id="rId11"/>
    <sheet name="GY-PSM-BI-03" sheetId="35" r:id="rId12"/>
    <sheet name="GY-PSM-BI-04" sheetId="36" r:id="rId13"/>
    <sheet name="GY-PSM-BI-05" sheetId="37" r:id="rId14"/>
    <sheet name="GY-PSM-BI-6" sheetId="38" r:id="rId15"/>
    <sheet name="GY-PSM-SOC-01" sheetId="21" r:id="rId16"/>
    <sheet name="GY-PSM-SOC-02" sheetId="42" r:id="rId17"/>
    <sheet name="GY-PSM-SOC-03" sheetId="43" r:id="rId18"/>
    <sheet name="GY-PSM-SOC-04" sheetId="44" r:id="rId19"/>
    <sheet name="GY-PSM-SOC-05" sheetId="46" r:id="rId20"/>
  </sheets>
  <definedNames>
    <definedName name="_Hlk11740015" localSheetId="0">Totales!#REF!</definedName>
    <definedName name="_xlnm.Print_Titles" localSheetId="1">'GY-PSM-AB-01'!$1:$2</definedName>
    <definedName name="_xlnm.Print_Titles" localSheetId="2">'GY-PSM-AB-02'!$1:$2</definedName>
    <definedName name="_xlnm.Print_Titles" localSheetId="3">'GY-PSM-AB-03'!$1:$2</definedName>
    <definedName name="_xlnm.Print_Titles" localSheetId="5">'GY-PSM-AB-04'!$1:$2</definedName>
    <definedName name="_xlnm.Print_Titles" localSheetId="6">'GY-PSM-AB-05'!$1:$2</definedName>
    <definedName name="_xlnm.Print_Titles" localSheetId="7">'GY-PSM-AB-06'!$1:$2</definedName>
    <definedName name="_xlnm.Print_Titles" localSheetId="8">'GY-PSM-AB-07'!$1:$2</definedName>
    <definedName name="_xlnm.Print_Titles" localSheetId="4">'GY-PSM-AB-09'!$1:$2</definedName>
    <definedName name="_xlnm.Print_Titles" localSheetId="9">'GY-PSM-BI-01'!$1:$2</definedName>
    <definedName name="_xlnm.Print_Titles" localSheetId="10">'GY-PSM-BI-02'!$1:$2</definedName>
    <definedName name="_xlnm.Print_Titles" localSheetId="11">'GY-PSM-BI-03'!$1:$2</definedName>
    <definedName name="_xlnm.Print_Titles" localSheetId="12">'GY-PSM-BI-04'!$1:$2</definedName>
    <definedName name="_xlnm.Print_Titles" localSheetId="13">'GY-PSM-BI-05'!$1:$2</definedName>
    <definedName name="_xlnm.Print_Titles" localSheetId="14">'GY-PSM-BI-6'!$1:$2</definedName>
    <definedName name="_xlnm.Print_Titles" localSheetId="15">'GY-PSM-SOC-01'!$1:$2</definedName>
    <definedName name="_xlnm.Print_Titles" localSheetId="16">'GY-PSM-SOC-02'!$1:$2</definedName>
    <definedName name="_xlnm.Print_Titles" localSheetId="17">'GY-PSM-SOC-03'!$1:$2</definedName>
    <definedName name="_xlnm.Print_Titles" localSheetId="18">'GY-PSM-SOC-04'!$1:$2</definedName>
    <definedName name="_xlnm.Print_Titles" localSheetId="19">'GY-PSM-SOC-05'!$1:$2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G11" i="3" s="1"/>
  <c r="F11" i="3"/>
  <c r="E11" i="3"/>
  <c r="D11" i="3"/>
  <c r="F10" i="3"/>
  <c r="E10" i="3"/>
  <c r="C10" i="3"/>
  <c r="D10" i="3"/>
  <c r="I66" i="47"/>
  <c r="I60" i="47"/>
  <c r="I59" i="47"/>
  <c r="I58" i="47"/>
  <c r="I56" i="47"/>
  <c r="I55" i="47"/>
  <c r="I53" i="47"/>
  <c r="I52" i="47"/>
  <c r="I50" i="47"/>
  <c r="I49" i="47"/>
  <c r="I43" i="47"/>
  <c r="I41" i="47"/>
  <c r="I39" i="47"/>
  <c r="I36" i="47"/>
  <c r="I37" i="47" s="1"/>
  <c r="I44" i="47" s="1"/>
  <c r="I29" i="47"/>
  <c r="I28" i="47"/>
  <c r="I30" i="47" s="1"/>
  <c r="I26" i="47"/>
  <c r="I25" i="47"/>
  <c r="I27" i="47" s="1"/>
  <c r="I23" i="47"/>
  <c r="I22" i="47"/>
  <c r="I24" i="47" s="1"/>
  <c r="I20" i="47"/>
  <c r="I21" i="47" s="1"/>
  <c r="H13" i="47"/>
  <c r="I13" i="47" s="1"/>
  <c r="I14" i="47" s="1"/>
  <c r="H11" i="47"/>
  <c r="F11" i="47"/>
  <c r="H9" i="47"/>
  <c r="I9" i="47" s="1"/>
  <c r="I10" i="47" s="1"/>
  <c r="I7" i="47"/>
  <c r="I8" i="47" s="1"/>
  <c r="H13" i="21"/>
  <c r="H11" i="21"/>
  <c r="H9" i="21"/>
  <c r="H7" i="21"/>
  <c r="I26" i="42"/>
  <c r="I9" i="42"/>
  <c r="H39" i="42"/>
  <c r="G37" i="42"/>
  <c r="I37" i="42" s="1"/>
  <c r="H37" i="42"/>
  <c r="H35" i="42"/>
  <c r="G24" i="42"/>
  <c r="I24" i="42" s="1"/>
  <c r="H11" i="42"/>
  <c r="I11" i="42" s="1"/>
  <c r="F11" i="42"/>
  <c r="H9" i="42"/>
  <c r="H13" i="42"/>
  <c r="H7" i="42"/>
  <c r="H36" i="43"/>
  <c r="H9" i="43"/>
  <c r="H39" i="46"/>
  <c r="I39" i="46" s="1"/>
  <c r="I40" i="46" s="1"/>
  <c r="H13" i="46"/>
  <c r="I13" i="46" s="1"/>
  <c r="I14" i="46" s="1"/>
  <c r="H35" i="46"/>
  <c r="I35" i="46" s="1"/>
  <c r="I36" i="46" s="1"/>
  <c r="I57" i="46"/>
  <c r="I56" i="46"/>
  <c r="I55" i="46"/>
  <c r="I53" i="46"/>
  <c r="I52" i="46"/>
  <c r="I51" i="46"/>
  <c r="I50" i="46"/>
  <c r="I49" i="46"/>
  <c r="I47" i="46"/>
  <c r="I46" i="46"/>
  <c r="I48" i="46" s="1"/>
  <c r="I37" i="46"/>
  <c r="I38" i="46" s="1"/>
  <c r="I33" i="46"/>
  <c r="I34" i="46" s="1"/>
  <c r="I26" i="46"/>
  <c r="I27" i="46" s="1"/>
  <c r="I24" i="46"/>
  <c r="I25" i="46" s="1"/>
  <c r="I22" i="46"/>
  <c r="I23" i="46" s="1"/>
  <c r="I20" i="46"/>
  <c r="I21" i="46" s="1"/>
  <c r="I11" i="46"/>
  <c r="I12" i="46" s="1"/>
  <c r="H9" i="46"/>
  <c r="I9" i="46" s="1"/>
  <c r="I10" i="46" s="1"/>
  <c r="I7" i="46"/>
  <c r="I8" i="46" s="1"/>
  <c r="H35" i="44"/>
  <c r="H9" i="44"/>
  <c r="H7" i="44"/>
  <c r="H9" i="37"/>
  <c r="H11" i="45"/>
  <c r="I11" i="45" s="1"/>
  <c r="I12" i="45" s="1"/>
  <c r="H9" i="45"/>
  <c r="I9" i="45" s="1"/>
  <c r="I10" i="45" s="1"/>
  <c r="I67" i="45"/>
  <c r="I66" i="45"/>
  <c r="I65" i="45"/>
  <c r="I63" i="45"/>
  <c r="I62" i="45"/>
  <c r="I60" i="45"/>
  <c r="I59" i="45"/>
  <c r="I61" i="45" s="1"/>
  <c r="I57" i="45"/>
  <c r="I56" i="45"/>
  <c r="I58" i="45" s="1"/>
  <c r="I50" i="45"/>
  <c r="I49" i="45"/>
  <c r="I47" i="45"/>
  <c r="I48" i="45" s="1"/>
  <c r="I45" i="45"/>
  <c r="I46" i="45" s="1"/>
  <c r="I43" i="45"/>
  <c r="I44" i="45" s="1"/>
  <c r="I36" i="45"/>
  <c r="I35" i="45"/>
  <c r="I37" i="45" s="1"/>
  <c r="I33" i="45"/>
  <c r="I32" i="45"/>
  <c r="I34" i="45" s="1"/>
  <c r="I30" i="45"/>
  <c r="I31" i="45" s="1"/>
  <c r="I29" i="45"/>
  <c r="I28" i="45"/>
  <c r="I27" i="45"/>
  <c r="I26" i="45"/>
  <c r="I25" i="45"/>
  <c r="I24" i="45"/>
  <c r="I23" i="45"/>
  <c r="I22" i="45"/>
  <c r="I21" i="45"/>
  <c r="I20" i="45"/>
  <c r="I13" i="45"/>
  <c r="I14" i="45" s="1"/>
  <c r="I7" i="45"/>
  <c r="I8" i="45" s="1"/>
  <c r="H12" i="25"/>
  <c r="G47" i="24"/>
  <c r="H11" i="24"/>
  <c r="F11" i="24"/>
  <c r="I36" i="23"/>
  <c r="I35" i="23"/>
  <c r="I33" i="23"/>
  <c r="I32" i="23"/>
  <c r="I11" i="47" l="1"/>
  <c r="I12" i="47" s="1"/>
  <c r="I54" i="47"/>
  <c r="I57" i="47"/>
  <c r="I51" i="47"/>
  <c r="I61" i="47" s="1"/>
  <c r="I15" i="47"/>
  <c r="I31" i="47"/>
  <c r="I64" i="45"/>
  <c r="I68" i="45" s="1"/>
  <c r="I38" i="45"/>
  <c r="I54" i="46"/>
  <c r="I58" i="46" s="1"/>
  <c r="I28" i="46"/>
  <c r="I15" i="46"/>
  <c r="I41" i="46"/>
  <c r="I51" i="45"/>
  <c r="I15" i="45"/>
  <c r="H11" i="22"/>
  <c r="I11" i="22" s="1"/>
  <c r="F11" i="22"/>
  <c r="I63" i="46" l="1"/>
  <c r="I73" i="45"/>
  <c r="I33" i="28"/>
  <c r="I32" i="28"/>
  <c r="I63" i="28"/>
  <c r="I62" i="28"/>
  <c r="H11" i="28"/>
  <c r="I34" i="25"/>
  <c r="I33" i="25"/>
  <c r="I52" i="37" l="1"/>
  <c r="I51" i="37"/>
  <c r="I13" i="36"/>
  <c r="I12" i="36"/>
  <c r="I14" i="36" s="1"/>
  <c r="I10" i="36"/>
  <c r="I11" i="36" s="1"/>
  <c r="H13" i="26" l="1"/>
  <c r="H11" i="26"/>
  <c r="H9" i="26" l="1"/>
  <c r="I13" i="42" l="1"/>
  <c r="I27" i="23"/>
  <c r="I26" i="23"/>
  <c r="I60" i="25" l="1"/>
  <c r="I33" i="22"/>
  <c r="I32" i="22"/>
  <c r="I30" i="22"/>
  <c r="I29" i="22"/>
  <c r="I27" i="22"/>
  <c r="I26" i="22"/>
  <c r="H13" i="22"/>
  <c r="H9" i="22"/>
  <c r="I9" i="22" s="1"/>
  <c r="I45" i="38" l="1"/>
  <c r="I47" i="38"/>
  <c r="I43" i="38"/>
  <c r="I7" i="38"/>
  <c r="I11" i="38"/>
  <c r="I9" i="38"/>
  <c r="F17" i="3" l="1"/>
  <c r="I8" i="36"/>
  <c r="F18" i="3"/>
  <c r="I33" i="44" l="1"/>
  <c r="I20" i="44"/>
  <c r="I7" i="44"/>
  <c r="I66" i="28" l="1"/>
  <c r="I65" i="28"/>
  <c r="I60" i="28"/>
  <c r="I67" i="28" l="1"/>
  <c r="I39" i="44"/>
  <c r="I40" i="44" s="1"/>
  <c r="I37" i="44"/>
  <c r="I38" i="44" s="1"/>
  <c r="I35" i="44"/>
  <c r="I36" i="44" s="1"/>
  <c r="I34" i="44"/>
  <c r="I26" i="44"/>
  <c r="I27" i="44" s="1"/>
  <c r="I24" i="44"/>
  <c r="I25" i="44" s="1"/>
  <c r="I22" i="44"/>
  <c r="I23" i="44" s="1"/>
  <c r="I21" i="44"/>
  <c r="I13" i="44"/>
  <c r="I14" i="44" s="1"/>
  <c r="I11" i="44"/>
  <c r="I12" i="44" s="1"/>
  <c r="I9" i="44"/>
  <c r="I10" i="44" s="1"/>
  <c r="I8" i="44"/>
  <c r="I40" i="43"/>
  <c r="I41" i="43" s="1"/>
  <c r="I38" i="43"/>
  <c r="I39" i="43" s="1"/>
  <c r="I36" i="43"/>
  <c r="I37" i="43" s="1"/>
  <c r="I34" i="43"/>
  <c r="I35" i="43" s="1"/>
  <c r="I27" i="43"/>
  <c r="I26" i="43"/>
  <c r="I28" i="43" s="1"/>
  <c r="I24" i="43"/>
  <c r="I25" i="43" s="1"/>
  <c r="I22" i="43"/>
  <c r="I23" i="43" s="1"/>
  <c r="I20" i="43"/>
  <c r="I21" i="43" s="1"/>
  <c r="I13" i="43"/>
  <c r="I14" i="43" s="1"/>
  <c r="I11" i="43"/>
  <c r="I12" i="43" s="1"/>
  <c r="I9" i="43"/>
  <c r="I10" i="43" s="1"/>
  <c r="I7" i="43"/>
  <c r="I8" i="43" s="1"/>
  <c r="I39" i="42"/>
  <c r="I40" i="42" s="1"/>
  <c r="I38" i="42"/>
  <c r="I35" i="42"/>
  <c r="I36" i="42" s="1"/>
  <c r="I33" i="42"/>
  <c r="I34" i="42" s="1"/>
  <c r="I27" i="42"/>
  <c r="I25" i="42"/>
  <c r="I22" i="42"/>
  <c r="I23" i="42" s="1"/>
  <c r="I20" i="42"/>
  <c r="I21" i="42" s="1"/>
  <c r="I14" i="42"/>
  <c r="I12" i="42"/>
  <c r="I10" i="42"/>
  <c r="I7" i="42"/>
  <c r="I8" i="42" s="1"/>
  <c r="I15" i="42" s="1"/>
  <c r="I39" i="21"/>
  <c r="I40" i="21" s="1"/>
  <c r="I37" i="21"/>
  <c r="I38" i="21" s="1"/>
  <c r="I35" i="21"/>
  <c r="I36" i="21" s="1"/>
  <c r="I33" i="21"/>
  <c r="I34" i="21" s="1"/>
  <c r="I26" i="21"/>
  <c r="I27" i="21" s="1"/>
  <c r="I24" i="21"/>
  <c r="I25" i="21" s="1"/>
  <c r="I22" i="21"/>
  <c r="I23" i="21" s="1"/>
  <c r="I20" i="21"/>
  <c r="I21" i="21" s="1"/>
  <c r="I28" i="21" s="1"/>
  <c r="I13" i="21"/>
  <c r="I14" i="21" s="1"/>
  <c r="I11" i="21"/>
  <c r="I12" i="21" s="1"/>
  <c r="I9" i="21"/>
  <c r="I10" i="21" s="1"/>
  <c r="I7" i="21"/>
  <c r="I8" i="21" s="1"/>
  <c r="I46" i="21"/>
  <c r="I47" i="21"/>
  <c r="I49" i="21"/>
  <c r="I50" i="21"/>
  <c r="I52" i="21"/>
  <c r="I53" i="21"/>
  <c r="I55" i="21"/>
  <c r="I56" i="21"/>
  <c r="I57" i="21"/>
  <c r="I15" i="21" l="1"/>
  <c r="I29" i="43"/>
  <c r="I41" i="42"/>
  <c r="I28" i="42"/>
  <c r="I15" i="43"/>
  <c r="I48" i="21"/>
  <c r="I41" i="21"/>
  <c r="I54" i="21"/>
  <c r="I51" i="21"/>
  <c r="I58" i="21" l="1"/>
  <c r="I63" i="21" l="1"/>
  <c r="I36" i="28" l="1"/>
  <c r="I35" i="28"/>
  <c r="I27" i="28"/>
  <c r="I26" i="28"/>
  <c r="H13" i="28"/>
  <c r="I13" i="28" s="1"/>
  <c r="H9" i="28"/>
  <c r="I9" i="28" s="1"/>
  <c r="I62" i="27"/>
  <c r="H11" i="27"/>
  <c r="I37" i="25"/>
  <c r="I36" i="25"/>
  <c r="I28" i="25"/>
  <c r="I27" i="25"/>
  <c r="H14" i="25"/>
  <c r="H9" i="25"/>
  <c r="H13" i="24"/>
  <c r="H9" i="24"/>
  <c r="I9" i="37" l="1"/>
  <c r="I7" i="37"/>
  <c r="I57" i="44" l="1"/>
  <c r="I56" i="44"/>
  <c r="I55" i="44"/>
  <c r="I53" i="44"/>
  <c r="I52" i="44"/>
  <c r="I50" i="44"/>
  <c r="I49" i="44"/>
  <c r="I47" i="44"/>
  <c r="I46" i="44"/>
  <c r="I58" i="43"/>
  <c r="F23" i="3" s="1"/>
  <c r="I57" i="43"/>
  <c r="I56" i="43"/>
  <c r="I54" i="43"/>
  <c r="I53" i="43"/>
  <c r="I55" i="43" s="1"/>
  <c r="I51" i="43"/>
  <c r="I50" i="43"/>
  <c r="I52" i="43" s="1"/>
  <c r="I48" i="43"/>
  <c r="I47" i="43"/>
  <c r="I49" i="43" s="1"/>
  <c r="I42" i="43"/>
  <c r="I57" i="42"/>
  <c r="I56" i="42"/>
  <c r="I55" i="42"/>
  <c r="I53" i="42"/>
  <c r="I52" i="42"/>
  <c r="I50" i="42"/>
  <c r="I49" i="42"/>
  <c r="I47" i="42"/>
  <c r="I46" i="42"/>
  <c r="I67" i="38"/>
  <c r="I66" i="38"/>
  <c r="I65" i="38"/>
  <c r="I63" i="38"/>
  <c r="I62" i="38"/>
  <c r="I60" i="38"/>
  <c r="I59" i="38"/>
  <c r="I57" i="38"/>
  <c r="I56" i="38"/>
  <c r="I49" i="38"/>
  <c r="I50" i="38" s="1"/>
  <c r="I48" i="38"/>
  <c r="I46" i="38"/>
  <c r="I44" i="38"/>
  <c r="I36" i="38"/>
  <c r="I35" i="38"/>
  <c r="I33" i="38"/>
  <c r="I32" i="38"/>
  <c r="I34" i="38" s="1"/>
  <c r="I30" i="38"/>
  <c r="I29" i="38"/>
  <c r="I28" i="38"/>
  <c r="I27" i="38"/>
  <c r="I26" i="38"/>
  <c r="I24" i="38"/>
  <c r="I23" i="38"/>
  <c r="I22" i="38"/>
  <c r="I21" i="38"/>
  <c r="I20" i="38"/>
  <c r="I25" i="38" s="1"/>
  <c r="I13" i="38"/>
  <c r="I14" i="38" s="1"/>
  <c r="I12" i="38"/>
  <c r="I10" i="38"/>
  <c r="I8" i="38"/>
  <c r="I59" i="37"/>
  <c r="I58" i="37"/>
  <c r="I57" i="37"/>
  <c r="I55" i="37"/>
  <c r="I54" i="37"/>
  <c r="I49" i="37"/>
  <c r="I48" i="37"/>
  <c r="I41" i="37"/>
  <c r="I42" i="37" s="1"/>
  <c r="I39" i="37"/>
  <c r="I40" i="37" s="1"/>
  <c r="I37" i="37"/>
  <c r="I38" i="37" s="1"/>
  <c r="I35" i="37"/>
  <c r="I36" i="37" s="1"/>
  <c r="I28" i="37"/>
  <c r="I29" i="37" s="1"/>
  <c r="I26" i="37"/>
  <c r="I24" i="37"/>
  <c r="I23" i="37"/>
  <c r="I22" i="37"/>
  <c r="I20" i="37"/>
  <c r="I21" i="37" s="1"/>
  <c r="I13" i="37"/>
  <c r="I14" i="37" s="1"/>
  <c r="I11" i="37"/>
  <c r="I12" i="37" s="1"/>
  <c r="E17" i="3" s="1"/>
  <c r="I8" i="37"/>
  <c r="I69" i="36"/>
  <c r="I68" i="36"/>
  <c r="I67" i="36"/>
  <c r="I65" i="36"/>
  <c r="I64" i="36"/>
  <c r="I62" i="36"/>
  <c r="I61" i="36"/>
  <c r="I59" i="36"/>
  <c r="I58" i="36"/>
  <c r="I60" i="36" s="1"/>
  <c r="I49" i="36"/>
  <c r="I50" i="36" s="1"/>
  <c r="I48" i="36"/>
  <c r="I46" i="36"/>
  <c r="I39" i="36"/>
  <c r="I36" i="36"/>
  <c r="E16" i="3" s="1"/>
  <c r="I32" i="36"/>
  <c r="I31" i="36"/>
  <c r="I30" i="36"/>
  <c r="I33" i="36" s="1"/>
  <c r="D16" i="3" s="1"/>
  <c r="I26" i="36"/>
  <c r="I25" i="36"/>
  <c r="I24" i="36"/>
  <c r="I27" i="36"/>
  <c r="I16" i="36"/>
  <c r="I67" i="35"/>
  <c r="I66" i="35"/>
  <c r="I65" i="35"/>
  <c r="I63" i="35"/>
  <c r="I62" i="35"/>
  <c r="I64" i="35" s="1"/>
  <c r="I60" i="35"/>
  <c r="I59" i="35"/>
  <c r="I57" i="35"/>
  <c r="I56" i="35"/>
  <c r="I58" i="35" s="1"/>
  <c r="I49" i="35"/>
  <c r="I50" i="35" s="1"/>
  <c r="I47" i="35"/>
  <c r="I48" i="35" s="1"/>
  <c r="I46" i="35"/>
  <c r="I43" i="35"/>
  <c r="I44" i="35" s="1"/>
  <c r="I36" i="35"/>
  <c r="I35" i="35"/>
  <c r="I33" i="35"/>
  <c r="I32" i="35"/>
  <c r="I34" i="35" s="1"/>
  <c r="I30" i="35"/>
  <c r="I29" i="35"/>
  <c r="I28" i="35"/>
  <c r="I27" i="35"/>
  <c r="I26" i="35"/>
  <c r="I24" i="35"/>
  <c r="I23" i="35"/>
  <c r="I22" i="35"/>
  <c r="I21" i="35"/>
  <c r="I20" i="35"/>
  <c r="I14" i="35"/>
  <c r="I11" i="35"/>
  <c r="I12" i="35" s="1"/>
  <c r="I10" i="35"/>
  <c r="I8" i="35"/>
  <c r="I67" i="33"/>
  <c r="I66" i="33"/>
  <c r="I65" i="33"/>
  <c r="I63" i="33"/>
  <c r="I62" i="33"/>
  <c r="I60" i="33"/>
  <c r="I59" i="33"/>
  <c r="I57" i="33"/>
  <c r="I56" i="33"/>
  <c r="I49" i="33"/>
  <c r="I50" i="33" s="1"/>
  <c r="I47" i="33"/>
  <c r="I48" i="33" s="1"/>
  <c r="I45" i="33"/>
  <c r="I46" i="33" s="1"/>
  <c r="I43" i="33"/>
  <c r="I44" i="33" s="1"/>
  <c r="I36" i="33"/>
  <c r="I35" i="33"/>
  <c r="I33" i="33"/>
  <c r="I32" i="33"/>
  <c r="I30" i="33"/>
  <c r="I29" i="33"/>
  <c r="I28" i="33"/>
  <c r="I27" i="33"/>
  <c r="I26" i="33"/>
  <c r="I24" i="33"/>
  <c r="I23" i="33"/>
  <c r="I22" i="33"/>
  <c r="I21" i="33"/>
  <c r="I20" i="33"/>
  <c r="I25" i="33" s="1"/>
  <c r="I13" i="33"/>
  <c r="I14" i="33" s="1"/>
  <c r="I11" i="33"/>
  <c r="I12" i="33" s="1"/>
  <c r="I9" i="33"/>
  <c r="I10" i="33" s="1"/>
  <c r="I7" i="33"/>
  <c r="I8" i="33" s="1"/>
  <c r="I59" i="28"/>
  <c r="I57" i="28"/>
  <c r="I56" i="28"/>
  <c r="I58" i="28" s="1"/>
  <c r="I50" i="28"/>
  <c r="I48" i="28"/>
  <c r="I46" i="28"/>
  <c r="I43" i="28"/>
  <c r="I44" i="28" s="1"/>
  <c r="I37" i="28"/>
  <c r="I30" i="28"/>
  <c r="I29" i="28"/>
  <c r="I28" i="28"/>
  <c r="I24" i="28"/>
  <c r="I23" i="28"/>
  <c r="I22" i="28"/>
  <c r="I21" i="28"/>
  <c r="I20" i="28"/>
  <c r="I14" i="28"/>
  <c r="I11" i="28"/>
  <c r="I12" i="28" s="1"/>
  <c r="I10" i="28"/>
  <c r="I7" i="28"/>
  <c r="I8" i="28" s="1"/>
  <c r="I67" i="27"/>
  <c r="I66" i="27"/>
  <c r="I65" i="27"/>
  <c r="I63" i="27"/>
  <c r="I64" i="27" s="1"/>
  <c r="I60" i="27"/>
  <c r="I59" i="27"/>
  <c r="I57" i="27"/>
  <c r="I56" i="27"/>
  <c r="I58" i="27" s="1"/>
  <c r="I49" i="27"/>
  <c r="I50" i="27" s="1"/>
  <c r="I47" i="27"/>
  <c r="I48" i="27" s="1"/>
  <c r="I45" i="27"/>
  <c r="I46" i="27" s="1"/>
  <c r="I43" i="27"/>
  <c r="I44" i="27" s="1"/>
  <c r="I36" i="27"/>
  <c r="I35" i="27"/>
  <c r="I33" i="27"/>
  <c r="I34" i="27"/>
  <c r="I30" i="27"/>
  <c r="I29" i="27"/>
  <c r="I28" i="27"/>
  <c r="I27" i="27"/>
  <c r="I26" i="27"/>
  <c r="I24" i="27"/>
  <c r="I23" i="27"/>
  <c r="I22" i="27"/>
  <c r="I21" i="27"/>
  <c r="I20" i="27"/>
  <c r="I13" i="27"/>
  <c r="I14" i="27" s="1"/>
  <c r="I12" i="27"/>
  <c r="I9" i="27"/>
  <c r="I10" i="27" s="1"/>
  <c r="I7" i="27"/>
  <c r="I8" i="27" s="1"/>
  <c r="I67" i="26"/>
  <c r="I66" i="26"/>
  <c r="I65" i="26"/>
  <c r="I63" i="26"/>
  <c r="I62" i="26"/>
  <c r="I60" i="26"/>
  <c r="I59" i="26"/>
  <c r="I57" i="26"/>
  <c r="I56" i="26"/>
  <c r="I58" i="26" s="1"/>
  <c r="I49" i="26"/>
  <c r="I50" i="26" s="1"/>
  <c r="I47" i="26"/>
  <c r="I48" i="26" s="1"/>
  <c r="I45" i="26"/>
  <c r="I46" i="26" s="1"/>
  <c r="I43" i="26"/>
  <c r="I44" i="26" s="1"/>
  <c r="I36" i="26"/>
  <c r="I35" i="26"/>
  <c r="I33" i="26"/>
  <c r="I32" i="26"/>
  <c r="I34" i="26" s="1"/>
  <c r="I31" i="26"/>
  <c r="I25" i="26"/>
  <c r="I14" i="26"/>
  <c r="I12" i="26"/>
  <c r="I10" i="26"/>
  <c r="I7" i="26"/>
  <c r="I8" i="26" s="1"/>
  <c r="I68" i="25"/>
  <c r="I67" i="25"/>
  <c r="I66" i="25"/>
  <c r="I64" i="25"/>
  <c r="I63" i="25"/>
  <c r="I61" i="25"/>
  <c r="I62" i="25" s="1"/>
  <c r="I58" i="25"/>
  <c r="I57" i="25"/>
  <c r="I51" i="25"/>
  <c r="I48" i="25"/>
  <c r="I49" i="25" s="1"/>
  <c r="I46" i="25"/>
  <c r="I47" i="25" s="1"/>
  <c r="I45" i="25"/>
  <c r="I38" i="25"/>
  <c r="I35" i="25"/>
  <c r="I31" i="25"/>
  <c r="I30" i="25"/>
  <c r="I29" i="25"/>
  <c r="I32" i="25"/>
  <c r="I25" i="25"/>
  <c r="I24" i="25"/>
  <c r="I23" i="25"/>
  <c r="I22" i="25"/>
  <c r="I21" i="25"/>
  <c r="I15" i="25"/>
  <c r="I13" i="25"/>
  <c r="I11" i="25"/>
  <c r="I7" i="25"/>
  <c r="I8" i="25" s="1"/>
  <c r="I67" i="24"/>
  <c r="I66" i="24"/>
  <c r="I65" i="24"/>
  <c r="I63" i="24"/>
  <c r="I62" i="24"/>
  <c r="I60" i="24"/>
  <c r="I59" i="24"/>
  <c r="I61" i="24" s="1"/>
  <c r="I57" i="24"/>
  <c r="I56" i="24"/>
  <c r="I50" i="24"/>
  <c r="I48" i="24"/>
  <c r="I46" i="24"/>
  <c r="I43" i="24"/>
  <c r="I44" i="24" s="1"/>
  <c r="I36" i="24"/>
  <c r="I35" i="24"/>
  <c r="I33" i="24"/>
  <c r="I32" i="24"/>
  <c r="I30" i="24"/>
  <c r="I29" i="24"/>
  <c r="I28" i="24"/>
  <c r="I27" i="24"/>
  <c r="I26" i="24"/>
  <c r="I24" i="24"/>
  <c r="I23" i="24"/>
  <c r="I22" i="24"/>
  <c r="I21" i="24"/>
  <c r="I20" i="24"/>
  <c r="I14" i="24"/>
  <c r="I12" i="24"/>
  <c r="I10" i="24"/>
  <c r="I7" i="24"/>
  <c r="I8" i="24" s="1"/>
  <c r="I67" i="23"/>
  <c r="I66" i="23"/>
  <c r="I65" i="23"/>
  <c r="I63" i="23"/>
  <c r="I62" i="23"/>
  <c r="I60" i="23"/>
  <c r="I59" i="23"/>
  <c r="I61" i="23" s="1"/>
  <c r="I57" i="23"/>
  <c r="I56" i="23"/>
  <c r="I50" i="23"/>
  <c r="I48" i="23"/>
  <c r="I46" i="23"/>
  <c r="I43" i="23"/>
  <c r="I44" i="23" s="1"/>
  <c r="I37" i="23"/>
  <c r="I30" i="23"/>
  <c r="I29" i="23"/>
  <c r="I28" i="23"/>
  <c r="I31" i="23" s="1"/>
  <c r="I24" i="23"/>
  <c r="I23" i="23"/>
  <c r="I22" i="23"/>
  <c r="I21" i="23"/>
  <c r="I20" i="23"/>
  <c r="I14" i="23"/>
  <c r="I12" i="23"/>
  <c r="I10" i="23"/>
  <c r="I7" i="23"/>
  <c r="I8" i="23" s="1"/>
  <c r="I64" i="22"/>
  <c r="I63" i="22"/>
  <c r="I62" i="22"/>
  <c r="I60" i="22"/>
  <c r="I59" i="22"/>
  <c r="I57" i="22"/>
  <c r="I56" i="22"/>
  <c r="I54" i="22"/>
  <c r="I53" i="22"/>
  <c r="I47" i="22"/>
  <c r="I45" i="22"/>
  <c r="I43" i="22"/>
  <c r="I40" i="22"/>
  <c r="I41" i="22" s="1"/>
  <c r="I24" i="22"/>
  <c r="I23" i="22"/>
  <c r="I22" i="22"/>
  <c r="I21" i="22"/>
  <c r="I20" i="22"/>
  <c r="I13" i="22"/>
  <c r="I14" i="22" s="1"/>
  <c r="I12" i="22"/>
  <c r="I10" i="22"/>
  <c r="I7" i="22"/>
  <c r="I8" i="22" s="1"/>
  <c r="I64" i="26" l="1"/>
  <c r="I37" i="33"/>
  <c r="I61" i="33"/>
  <c r="I31" i="35"/>
  <c r="I37" i="38"/>
  <c r="I31" i="33"/>
  <c r="D14" i="3" s="1"/>
  <c r="E15" i="3"/>
  <c r="I51" i="35"/>
  <c r="I31" i="24"/>
  <c r="I51" i="27"/>
  <c r="F13" i="3"/>
  <c r="E7" i="3"/>
  <c r="I51" i="26"/>
  <c r="I51" i="44"/>
  <c r="D24" i="3" s="1"/>
  <c r="F4" i="3"/>
  <c r="I25" i="23"/>
  <c r="I34" i="24"/>
  <c r="I52" i="25"/>
  <c r="I65" i="25"/>
  <c r="E6" i="3" s="1"/>
  <c r="I34" i="33"/>
  <c r="I38" i="33" s="1"/>
  <c r="I58" i="33"/>
  <c r="I68" i="33" s="1"/>
  <c r="I63" i="36"/>
  <c r="I34" i="23"/>
  <c r="E4" i="3" s="1"/>
  <c r="I58" i="23"/>
  <c r="I64" i="28"/>
  <c r="E13" i="3"/>
  <c r="E19" i="3" s="1"/>
  <c r="I37" i="35"/>
  <c r="I61" i="35"/>
  <c r="D15" i="3" s="1"/>
  <c r="I58" i="38"/>
  <c r="I66" i="36"/>
  <c r="I61" i="38"/>
  <c r="I64" i="24"/>
  <c r="E5" i="3" s="1"/>
  <c r="F6" i="3"/>
  <c r="I59" i="25"/>
  <c r="I69" i="25" s="1"/>
  <c r="I37" i="27"/>
  <c r="F8" i="3" s="1"/>
  <c r="I61" i="27"/>
  <c r="D13" i="3"/>
  <c r="E14" i="3"/>
  <c r="I64" i="33"/>
  <c r="F15" i="3"/>
  <c r="I31" i="38"/>
  <c r="I38" i="38" s="1"/>
  <c r="D4" i="3"/>
  <c r="I51" i="23"/>
  <c r="I64" i="23"/>
  <c r="C7" i="3"/>
  <c r="I37" i="26"/>
  <c r="F7" i="3" s="1"/>
  <c r="I61" i="26"/>
  <c r="I68" i="26" s="1"/>
  <c r="I31" i="27"/>
  <c r="F14" i="3"/>
  <c r="I25" i="35"/>
  <c r="I38" i="35" s="1"/>
  <c r="E18" i="3"/>
  <c r="I51" i="38"/>
  <c r="I64" i="38"/>
  <c r="I15" i="38"/>
  <c r="I56" i="37"/>
  <c r="I50" i="37"/>
  <c r="C17" i="3" s="1"/>
  <c r="I53" i="36"/>
  <c r="F16" i="3"/>
  <c r="F19" i="3" s="1"/>
  <c r="I61" i="22"/>
  <c r="D6" i="3"/>
  <c r="I40" i="36"/>
  <c r="C16" i="3"/>
  <c r="I31" i="28"/>
  <c r="F24" i="3"/>
  <c r="I41" i="44"/>
  <c r="I48" i="44"/>
  <c r="I54" i="44"/>
  <c r="E23" i="3"/>
  <c r="I59" i="43"/>
  <c r="I64" i="43" s="1"/>
  <c r="C23" i="3"/>
  <c r="D23" i="3"/>
  <c r="I48" i="42"/>
  <c r="C22" i="3" s="1"/>
  <c r="I54" i="42"/>
  <c r="F22" i="3"/>
  <c r="I51" i="42"/>
  <c r="D22" i="3" s="1"/>
  <c r="I25" i="28"/>
  <c r="I34" i="28"/>
  <c r="I61" i="28"/>
  <c r="I51" i="28"/>
  <c r="F9" i="3"/>
  <c r="I68" i="27"/>
  <c r="E8" i="3"/>
  <c r="I37" i="24"/>
  <c r="F5" i="3" s="1"/>
  <c r="D5" i="3"/>
  <c r="I58" i="24"/>
  <c r="I68" i="24" s="1"/>
  <c r="I15" i="23"/>
  <c r="C4" i="3"/>
  <c r="I25" i="24"/>
  <c r="I26" i="25"/>
  <c r="I25" i="27"/>
  <c r="I15" i="28"/>
  <c r="C9" i="3"/>
  <c r="C13" i="3"/>
  <c r="I15" i="35"/>
  <c r="C15" i="3"/>
  <c r="I17" i="36"/>
  <c r="I15" i="44"/>
  <c r="I51" i="33"/>
  <c r="I15" i="33"/>
  <c r="I25" i="37"/>
  <c r="I27" i="37"/>
  <c r="I43" i="37"/>
  <c r="I10" i="37"/>
  <c r="I15" i="37" s="1"/>
  <c r="I53" i="37"/>
  <c r="I60" i="37" s="1"/>
  <c r="I28" i="44"/>
  <c r="I31" i="22"/>
  <c r="E3" i="3" s="1"/>
  <c r="I28" i="22"/>
  <c r="I58" i="22"/>
  <c r="I55" i="22"/>
  <c r="I25" i="22"/>
  <c r="I15" i="27"/>
  <c r="I15" i="26"/>
  <c r="I16" i="25"/>
  <c r="I15" i="24"/>
  <c r="I51" i="24"/>
  <c r="I48" i="22"/>
  <c r="I34" i="22"/>
  <c r="I15" i="22"/>
  <c r="G16" i="3" l="1"/>
  <c r="I70" i="36"/>
  <c r="I38" i="26"/>
  <c r="D8" i="3"/>
  <c r="I38" i="28"/>
  <c r="E9" i="3"/>
  <c r="I68" i="28"/>
  <c r="I73" i="28" s="1"/>
  <c r="D18" i="3"/>
  <c r="C14" i="3"/>
  <c r="G14" i="3" s="1"/>
  <c r="I68" i="35"/>
  <c r="I73" i="35" s="1"/>
  <c r="G4" i="3"/>
  <c r="G13" i="3"/>
  <c r="I68" i="38"/>
  <c r="I73" i="38" s="1"/>
  <c r="I73" i="26"/>
  <c r="C18" i="3"/>
  <c r="I68" i="23"/>
  <c r="D7" i="3"/>
  <c r="C3" i="3"/>
  <c r="I38" i="23"/>
  <c r="D17" i="3"/>
  <c r="D19" i="3" s="1"/>
  <c r="I75" i="36"/>
  <c r="G15" i="3"/>
  <c r="C19" i="3"/>
  <c r="E24" i="3"/>
  <c r="I58" i="44"/>
  <c r="I63" i="44" s="1"/>
  <c r="C24" i="3"/>
  <c r="G23" i="3"/>
  <c r="E22" i="3"/>
  <c r="G22" i="3" s="1"/>
  <c r="I58" i="42"/>
  <c r="I63" i="42" s="1"/>
  <c r="D9" i="3"/>
  <c r="F3" i="3"/>
  <c r="D3" i="3"/>
  <c r="I38" i="27"/>
  <c r="I73" i="27" s="1"/>
  <c r="C8" i="3"/>
  <c r="G8" i="3" s="1"/>
  <c r="I39" i="25"/>
  <c r="I74" i="25" s="1"/>
  <c r="C6" i="3"/>
  <c r="G6" i="3" s="1"/>
  <c r="I38" i="24"/>
  <c r="I73" i="24" s="1"/>
  <c r="C5" i="3"/>
  <c r="G5" i="3" s="1"/>
  <c r="I73" i="33"/>
  <c r="I30" i="37"/>
  <c r="I65" i="37" s="1"/>
  <c r="I65" i="22"/>
  <c r="I35" i="22"/>
  <c r="G7" i="3" l="1"/>
  <c r="I73" i="23"/>
  <c r="G24" i="3"/>
  <c r="G18" i="3"/>
  <c r="G9" i="3"/>
  <c r="G3" i="3"/>
  <c r="G17" i="3"/>
  <c r="G19" i="3" s="1"/>
  <c r="I70" i="22"/>
  <c r="F21" i="3" l="1"/>
  <c r="D21" i="3"/>
  <c r="C21" i="3"/>
  <c r="E21" i="3" l="1"/>
  <c r="G21" i="3" s="1"/>
  <c r="C25" i="3" l="1"/>
  <c r="C11" i="3"/>
  <c r="E25" i="3" l="1"/>
  <c r="F25" i="3"/>
  <c r="D25" i="3"/>
  <c r="F27" i="3" l="1"/>
  <c r="G25" i="3"/>
  <c r="D27" i="3" l="1"/>
  <c r="E27" i="3" l="1"/>
  <c r="C27" i="3"/>
  <c r="G2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</author>
  </authors>
  <commentList>
    <comment ref="A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equipo:</t>
        </r>
        <r>
          <rPr>
            <sz val="9"/>
            <color indexed="81"/>
            <rFont val="Tahoma"/>
            <family val="2"/>
          </rPr>
          <t xml:space="preserve">
El presupuesto de está ficha del PSM se encuentra considerado en el GY-PSM_AB-01</t>
        </r>
      </text>
    </comment>
    <comment ref="A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equipo:</t>
        </r>
        <r>
          <rPr>
            <sz val="9"/>
            <color indexed="81"/>
            <rFont val="Tahoma"/>
            <family val="2"/>
          </rPr>
          <t xml:space="preserve">
EL presupuesto de esta ficha de seguimiento se incluye en GY-PSM-04</t>
        </r>
      </text>
    </comment>
  </commentList>
</comments>
</file>

<file path=xl/sharedStrings.xml><?xml version="1.0" encoding="utf-8"?>
<sst xmlns="http://schemas.openxmlformats.org/spreadsheetml/2006/main" count="2064" uniqueCount="173">
  <si>
    <t>FICHA DE  SEGUIMIENTO</t>
  </si>
  <si>
    <t>CÓDIGO</t>
  </si>
  <si>
    <t>PREOPERATIVA</t>
  </si>
  <si>
    <t>CONSTRUCTIVA</t>
  </si>
  <si>
    <t>OPERATIVA</t>
  </si>
  <si>
    <t>POST OPERATIVA</t>
  </si>
  <si>
    <t>TOTAL</t>
  </si>
  <si>
    <t>OBSERVACIONES</t>
  </si>
  <si>
    <t>Manejo de taludes y escorrentia</t>
  </si>
  <si>
    <t>GY-PSM-AB-01</t>
  </si>
  <si>
    <t>Manejo materiales y manejo de residuos de construcción y demolición RCD, y Zonas de disposición final -ZODME</t>
  </si>
  <si>
    <t>GY-PSM-AB-02</t>
  </si>
  <si>
    <t>Manejo de residuos sólidos</t>
  </si>
  <si>
    <t>GY-PSM-AB-03</t>
  </si>
  <si>
    <t>Manejo del recurso hídrico y residuos líquidos</t>
  </si>
  <si>
    <t>GY-PSM-AB-04</t>
  </si>
  <si>
    <t>Manejo de cruces de cuerpos de agua</t>
  </si>
  <si>
    <t>GY-PSM-AB-05</t>
  </si>
  <si>
    <t>Manejo de emisiones de campos electromagnéticos</t>
  </si>
  <si>
    <t>GY-PSM-AB-06</t>
  </si>
  <si>
    <t>Manejo de emisiones atmosféricas: aire y ruido</t>
  </si>
  <si>
    <t>GY-PSM-AB-07</t>
  </si>
  <si>
    <t>Manejo paisajístico</t>
  </si>
  <si>
    <t>GY-PSM-AB-09</t>
  </si>
  <si>
    <t>Total Medio Abiótico</t>
  </si>
  <si>
    <t>Seguimiento y monitoreo al manejo del suelo</t>
  </si>
  <si>
    <t>GY-PSM-BI-01</t>
  </si>
  <si>
    <t>Seguimiento a los hábitats y las poblaciones de fauna terrestre silvestre</t>
  </si>
  <si>
    <t>GY-PSM-BI-02</t>
  </si>
  <si>
    <t>Seguimiento y monitoreo a la protección y conservación de hábitats, ecosistemas estratégicos y sensibles</t>
  </si>
  <si>
    <t>GY-PSM-BI-03</t>
  </si>
  <si>
    <t>Seguimiento de desviadores de vuelo</t>
  </si>
  <si>
    <t>GY-PSM-BI-04</t>
  </si>
  <si>
    <t>Seguimiento de los hábitats y comunidades hidrobiológicas</t>
  </si>
  <si>
    <t>GY-PSM-BI-05</t>
  </si>
  <si>
    <t>Manejo para especies de plantas no vasculares y líquienes con categoría de veda Nacional</t>
  </si>
  <si>
    <t>GY-PSM-BI-06</t>
  </si>
  <si>
    <t>Total Medio Biótico</t>
  </si>
  <si>
    <t>Información, participación y atención comunitaria</t>
  </si>
  <si>
    <t>GY-PSM-SOC-01</t>
  </si>
  <si>
    <t>Seguimiento para la afectación a terceros</t>
  </si>
  <si>
    <t>GY-PSM-SOC-03</t>
  </si>
  <si>
    <t>Seguimiento a la capacitación y concientización al personal vinculado al proyecto</t>
  </si>
  <si>
    <t>GY-PSM-SOC-04</t>
  </si>
  <si>
    <t>Seguimiento al ingreso a predios ,manejo de accesos y prevención de la accidentalidad</t>
  </si>
  <si>
    <t>GY-PSM-SOC-05</t>
  </si>
  <si>
    <t>Total Medio Socioeconómico</t>
  </si>
  <si>
    <t>TOTAL PSM</t>
  </si>
  <si>
    <t>Seguimiento al manejo de taludes y escorrentia</t>
  </si>
  <si>
    <t>CÓDIGO GY-PSM-AB-01</t>
  </si>
  <si>
    <t>PRESUPUESTO PSM</t>
  </si>
  <si>
    <t>I. COSTOS DE PERSONAL</t>
  </si>
  <si>
    <t>ETAPA DE EJECUCIÓN</t>
  </si>
  <si>
    <t>Personal</t>
  </si>
  <si>
    <t>A</t>
  </si>
  <si>
    <t>B</t>
  </si>
  <si>
    <t>C</t>
  </si>
  <si>
    <t>D</t>
  </si>
  <si>
    <t>TOTAL PARCIAL
(BxCxD)</t>
  </si>
  <si>
    <t>UNIDAD</t>
  </si>
  <si>
    <t>DURACIÓN</t>
  </si>
  <si>
    <t>CANTIDAD</t>
  </si>
  <si>
    <t>SALARIO BASICO*</t>
  </si>
  <si>
    <t>Preoperativa</t>
  </si>
  <si>
    <t>SUBTOTAL ETAPA PREOPERATIVA</t>
  </si>
  <si>
    <t>Constructiva</t>
  </si>
  <si>
    <t>Ingeniero civil a cargo</t>
  </si>
  <si>
    <t>mes</t>
  </si>
  <si>
    <t>SUBTOTAL - ETAPA CONSTRUCTIVA</t>
  </si>
  <si>
    <t>Operativa</t>
  </si>
  <si>
    <t>SUBTOTAL - ETAPA OPERATIVA</t>
  </si>
  <si>
    <t>Post operativa</t>
  </si>
  <si>
    <t>SUBTOTAL - ETAPA POST OPERATIVA</t>
  </si>
  <si>
    <t>SUBTOTAL</t>
  </si>
  <si>
    <t>II. MATERIALES</t>
  </si>
  <si>
    <t>CONCEPTO</t>
  </si>
  <si>
    <t>TOTAL PARCIAL
(CxD)</t>
  </si>
  <si>
    <t>COSTO UNITARIO</t>
  </si>
  <si>
    <t>SUBTOTAL - ETAPA PREOPERATIVA</t>
  </si>
  <si>
    <t>Cámara fotográfica</t>
  </si>
  <si>
    <t>Und</t>
  </si>
  <si>
    <t>Insumos de papeleria (hojas,lapiceros)</t>
  </si>
  <si>
    <t>Global</t>
  </si>
  <si>
    <t>SUBTOTAL- ETAPA OPERATIVA</t>
  </si>
  <si>
    <t>III. TRANSPORTE</t>
  </si>
  <si>
    <t>Camioneta 4x4 para el profesional ambiental</t>
  </si>
  <si>
    <t>**</t>
  </si>
  <si>
    <t>IV. SUBCONTRATOS</t>
  </si>
  <si>
    <t>TOTAL
PARCIA
(BxCxD)</t>
  </si>
  <si>
    <t xml:space="preserve">TOTAL </t>
  </si>
  <si>
    <t>*El costo incluye el 1,48 del factor prestacional y este valor corresponde al costo actual. El valor final debera considerar el incremento del IPC anual.
Se preve un acompañamiento puntual durante la etapa de operación la cual corresponde a las inspecciones rutinarias y de mantenimiento las cuales se realizaran dos veces al año. Teniendo en cuenta lo anterior, los gastos logisticos, materiales, equipos y transporte se limitan a las revisiones de mantenimiento proyectadas anualmente.</t>
  </si>
  <si>
    <t>**El costo de la camioneta para transportar al profesional ambiental se estima en la ficha GY-PMA-AB-01</t>
  </si>
  <si>
    <t>Seguimiento al manejo materiales y manejo de residuos de construcción y demolición RCD, y Zonas de disposición final -ZODME</t>
  </si>
  <si>
    <t>CÓDIGO GY-PSM-AB-02</t>
  </si>
  <si>
    <t>***</t>
  </si>
  <si>
    <t>El valor de está ficha se encuentra contemplado en GY.PSM-AB-01</t>
  </si>
  <si>
    <t xml:space="preserve"> **El costo del  profesional  civil quien estará a cargo de verificar la ejecución de las medidas propuestas en esta ficha se encuentra incluido en la ficha GY-PSM-AB-01</t>
  </si>
  <si>
    <t>***El costo de la camioneta para transportar al profesional ambiental se estima en la ficha GY-PMA-AB-01</t>
  </si>
  <si>
    <t>Seguimiento al manejo de residuos sólidos</t>
  </si>
  <si>
    <t>CÓDIGO GY-PSM-AB-03</t>
  </si>
  <si>
    <t>Ingeniero ambiental a cargo</t>
  </si>
  <si>
    <t>*El costo incluye el 1,48 del factor prestacional y este valor corresponde al costo actual. El valor final debera considerar el incremento del IPC anual.</t>
  </si>
  <si>
    <t>*La participación del profesional que adelantarán la gestión y cumplimiento / implementación en la etapa de constucción / de operativa / pos operativa, estará enmarcado en las actividades generales  del proyecto, por lo cual el costo mensual del profesional / técnico estará compartido con otras actividades. El costo del  profesional  ambiental quien estará a cargo de verificar la ejecución de las medidas propuestas en esta ficha se encuentra incluido en la ficha de Manejo de residuos sólidos.
*Los gastos de materiales en la etapa construcción / operación estarán compartidos con otras fichas de manejo, teniendo en cuenta que el uso de dichos elementos estarán enmarcados en las actividades generales de operación del proyecto.
 **</t>
  </si>
  <si>
    <t>***El costo de la camioneta para transportar al profesional ambiental se estima en la ficha de manejo de residuos sólidos (PMA).</t>
  </si>
  <si>
    <t>Seguimiento al manejo paisajístico</t>
  </si>
  <si>
    <t>CÓDIGO GY-PSM-AB-09</t>
  </si>
  <si>
    <t>Profesional ambiental</t>
  </si>
  <si>
    <t>*</t>
  </si>
  <si>
    <t>**El costo de la camioneta para transportar al profesional ambiental se estima en la ficha GY-PMA-AB-09</t>
  </si>
  <si>
    <t>Segumiento al manejo del recurso hídrico y residuos líquidos</t>
  </si>
  <si>
    <t>CÓDIGO GY-PSM-AB-04</t>
  </si>
  <si>
    <t>Profesional social interventoría</t>
  </si>
  <si>
    <t>*La participación del profesional que adelantarán la gestión y cumplimiento / implementación en la etapa de constucción / de operativa / pos operativa, estará enmarcado en las actividades generales  del proyecto, por lo cual el costo mensual del profesional / técnico estará compartido con otras actividades. El costo del  profesional  ambiental quien estará a cargo de verificar la ejecución de las medidas propuestas en esta ficha se encuentra incluido en la ficha de Manejo de residuos sólidos y liquidos
*Los gastos de materiales en la etapa construcción / operación estarán compartidos con otras fichas de manejo, teniendo en cuenta que el uso de dichos elementos estarán enmarcados en las actividades generales de operación del proyecto.</t>
  </si>
  <si>
    <t>Seguimiento al  manejo de cruces de cuerpos de agua</t>
  </si>
  <si>
    <t>CÓDIGO GY-PSM-AB-05</t>
  </si>
  <si>
    <t>Monitoreos de Calidad de Agua</t>
  </si>
  <si>
    <t>**El costo de esta ficha se encuentra contemplado en GY-PSM-AB-04</t>
  </si>
  <si>
    <t>Seguimiento al  manejo de emisiones de campos electromagnéticos</t>
  </si>
  <si>
    <t>CÓDIGO GY-PSM-AB-06</t>
  </si>
  <si>
    <t>Profesional elèctrico</t>
  </si>
  <si>
    <t>¨¨</t>
  </si>
  <si>
    <t>Medición de Campos Electromagnéticos (Incluye personal y equipo: Detectores de campo eléctrico y magnético de baja y alta frecuencia. Telurómetros. Tecat Plus. Cámara fotográfica. Computadoras fijas)</t>
  </si>
  <si>
    <t>Tramo</t>
  </si>
  <si>
    <t>** El costo del profesional eléctrico quien estará a cargo de verificar la ejecución de las medidas propuestas en esta ficha se encuentra incluido en la ficha de Manejo de campos electromagnéticos.</t>
  </si>
  <si>
    <t>Seguimiento al  manejo de emisiones atmosféricas: aire y ruido</t>
  </si>
  <si>
    <t>CÓDIGO GY-PSM-AB-07</t>
  </si>
  <si>
    <t>Ingeniero Ambiental a cargo</t>
  </si>
  <si>
    <t>*****</t>
  </si>
  <si>
    <t>****</t>
  </si>
  <si>
    <t>Monitoreo de calidad de aire ( 3 estaciones,18 días) ***</t>
  </si>
  <si>
    <t xml:space="preserve">Monitoreo de Ruido (12  puntos)**** </t>
  </si>
  <si>
    <t>**El costo del  profesional  ambiental quien estará a cargo de verificar la ejecución de las medidas propuestas en esta ficha se encuentra incluido en la ficha de Manejo de residuos sólidos.</t>
  </si>
  <si>
    <t xml:space="preserve">***•El monitoreo de calidad de aire y ruido se realizará cada seis (6) meses durante la etapa constructiva. </t>
  </si>
  <si>
    <t>****•Se realizará un monitoreo de ruido cada seis (6) meses durante la etapa constructiva.</t>
  </si>
  <si>
    <t>***** El costo de la camioneta para transportar al profesional ambiental se estima en la ficha de manejo de residuos sólidos.</t>
  </si>
  <si>
    <t>Seguimiento y monitoreo al manejo del Suelo</t>
  </si>
  <si>
    <t>CÓDIGO GY-PSM-BI-02</t>
  </si>
  <si>
    <t>Profesional biólogo</t>
  </si>
  <si>
    <t>Mes</t>
  </si>
  <si>
    <t>Camioneta</t>
  </si>
  <si>
    <t>Seguimiento a los hábitats y las poblaciones de fauna terrestre</t>
  </si>
  <si>
    <t>Protección y conservación de hábitats, ecosistemas estratégicos y sensibles</t>
  </si>
  <si>
    <t>CÓDIGO GY-PSM-BI-03</t>
  </si>
  <si>
    <t xml:space="preserve">Profesional biólogo - Forestal </t>
  </si>
  <si>
    <t>CÓDIGO GY-PSM-BI-04</t>
  </si>
  <si>
    <t>Biólogo Ornitólogo</t>
  </si>
  <si>
    <t>Auxiliar de campo</t>
  </si>
  <si>
    <t>Equipo</t>
  </si>
  <si>
    <t>Binoculares</t>
  </si>
  <si>
    <t>Vehículo</t>
  </si>
  <si>
    <t>CÓDIGO GY-PSM-BI-05</t>
  </si>
  <si>
    <t>Cosntructiva</t>
  </si>
  <si>
    <t>Monitoreo hidrobiológico</t>
  </si>
  <si>
    <t>Monitoreo fisicoquímico</t>
  </si>
  <si>
    <t>Profesional Biólogo</t>
  </si>
  <si>
    <t xml:space="preserve">Estos tres meses están distribuidos en tres años de la siguiente manera: una semana cada trimestre (4 visitas) en cada año. </t>
  </si>
  <si>
    <t>Formatos de reporte</t>
  </si>
  <si>
    <t>Hoja formato</t>
  </si>
  <si>
    <t>Seguikmiento a la información, participación y atención comunitaria</t>
  </si>
  <si>
    <t>CÓDIGO GY-PSM-SOC-01</t>
  </si>
  <si>
    <t>Insumos oficina interventoría</t>
  </si>
  <si>
    <t>Alquiler vehículo para movilización del profesional social</t>
  </si>
  <si>
    <t>Seguimiento para la afectación de terceros</t>
  </si>
  <si>
    <t>CÓDIGO GY-PSM-SOC-02</t>
  </si>
  <si>
    <t>Insumos oficina</t>
  </si>
  <si>
    <t>Alquiler vehículo para movilización de profesional social</t>
  </si>
  <si>
    <t>Seguimmiento a la capacitación y concientización al personal vinculado al proyecto</t>
  </si>
  <si>
    <t>CÓDIGO GY-PSM-SOC-03</t>
  </si>
  <si>
    <t>Insumos oficina interventoría / desarrollo de material de divulgación</t>
  </si>
  <si>
    <t>Seguimiento al al ingreso a predios ,manejo de accesos y prevención de la accidentalidad</t>
  </si>
  <si>
    <t>CÓDIGO GY-PSM-SOC-04</t>
  </si>
  <si>
    <t>Seguimientoal programa de fortalecimiento de actividades productivas</t>
  </si>
  <si>
    <t>Insumos oficina interventoría - talletes de fortalecimiento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</si>
</sst>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164" formatCode="_-&quot;$&quot;\ * #,##0_-;\-&quot;$&quot;\ * #,##0_-;_-&quot;$&quot;\ * &quot;-&quot;_-;_-@_-"/>
    <numFmt numFmtId="165" formatCode="_-&quot;$&quot;* #,##0_-;\-&quot;$&quot;* #,##0_-;_-&quot;$&quot;* &quot;-&quot;_-;_-@_-"/>
    <numFmt numFmtId="166" formatCode="_(&quot;$&quot;\ * #,##0.00_);_(&quot;$&quot;\ * \(#,##0.00\);_(&quot;$&quot;\ * &quot;-&quot;??_);_(@_)"/>
    <numFmt numFmtId="167" formatCode="_-[$$-240A]\ * #,##0.00_-;\-[$$-240A]\ * #,##0.00_-;_-[$$-240A]\ * &quot;-&quot;??_-;_-@_-"/>
    <numFmt numFmtId="168" formatCode="_(&quot;$&quot;\ * #,##0_);_(&quot;$&quot;\ * \(#,##0\);_(&quot;$&quot;\ * &quot;-&quot;??_);_(@_)"/>
    <numFmt numFmtId="169" formatCode="&quot;$&quot;#,##0.00"/>
    <numFmt numFmtId="170" formatCode="_-[$$-240A]* #,##0.00_-;\-[$$-240A]* #,##0.00_-;_-[$$-240A]* &quot;-&quot;??_-;_-@_-"/>
  </numFmts>
  <fonts count="2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FFFF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b/>
      <sz val="9"/>
      <color theme="0"/>
      <name val="Arial Narrow"/>
      <family val="2"/>
    </font>
    <font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0"/>
      <name val="Arial"/>
      <family val="2"/>
    </font>
    <font>
      <b/>
      <sz val="8"/>
      <color theme="0"/>
      <name val="Gentium Basic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FFFFFF"/>
      <name val="Arial"/>
      <family val="2"/>
    </font>
    <font>
      <sz val="9"/>
      <color rgb="FFFFFFFF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009999"/>
      </left>
      <right style="thin">
        <color rgb="FF009999"/>
      </right>
      <top style="thin">
        <color rgb="FF009999"/>
      </top>
      <bottom style="thin">
        <color rgb="FF009999"/>
      </bottom>
      <diagonal/>
    </border>
    <border>
      <left style="thin">
        <color rgb="FF009999"/>
      </left>
      <right/>
      <top style="thin">
        <color rgb="FF009999"/>
      </top>
      <bottom style="thin">
        <color rgb="FF009999"/>
      </bottom>
      <diagonal/>
    </border>
    <border>
      <left/>
      <right style="thin">
        <color rgb="FF009999"/>
      </right>
      <top style="thin">
        <color rgb="FF009999"/>
      </top>
      <bottom style="thin">
        <color rgb="FF009999"/>
      </bottom>
      <diagonal/>
    </border>
    <border>
      <left style="thin">
        <color rgb="FF009999"/>
      </left>
      <right style="thin">
        <color theme="0"/>
      </right>
      <top style="thin">
        <color rgb="FF009999"/>
      </top>
      <bottom style="thin">
        <color rgb="FF009999"/>
      </bottom>
      <diagonal/>
    </border>
    <border>
      <left style="thin">
        <color rgb="FF009999"/>
      </left>
      <right style="thin">
        <color rgb="FF009999"/>
      </right>
      <top style="thin">
        <color rgb="FF009999"/>
      </top>
      <bottom/>
      <diagonal/>
    </border>
    <border>
      <left style="thin">
        <color rgb="FF009999"/>
      </left>
      <right style="thin">
        <color rgb="FF009999"/>
      </right>
      <top/>
      <bottom/>
      <diagonal/>
    </border>
    <border>
      <left style="thin">
        <color rgb="FF009999"/>
      </left>
      <right style="thin">
        <color rgb="FF009999"/>
      </right>
      <top/>
      <bottom style="thin">
        <color rgb="FF009999"/>
      </bottom>
      <diagonal/>
    </border>
    <border>
      <left/>
      <right style="thin">
        <color rgb="FF009999"/>
      </right>
      <top style="thin">
        <color rgb="FF009999"/>
      </top>
      <bottom/>
      <diagonal/>
    </border>
    <border>
      <left style="thin">
        <color rgb="FF009999"/>
      </left>
      <right style="thin">
        <color indexed="64"/>
      </right>
      <top style="thin">
        <color rgb="FF009999"/>
      </top>
      <bottom style="thin">
        <color rgb="FF009999"/>
      </bottom>
      <diagonal/>
    </border>
    <border>
      <left style="thin">
        <color indexed="64"/>
      </left>
      <right style="thin">
        <color indexed="64"/>
      </right>
      <top style="thin">
        <color rgb="FF009999"/>
      </top>
      <bottom style="thin">
        <color rgb="FF009999"/>
      </bottom>
      <diagonal/>
    </border>
    <border>
      <left style="thin">
        <color indexed="64"/>
      </left>
      <right style="thin">
        <color rgb="FF009999"/>
      </right>
      <top style="thin">
        <color rgb="FF009999"/>
      </top>
      <bottom style="thin">
        <color rgb="FF009999"/>
      </bottom>
      <diagonal/>
    </border>
    <border>
      <left/>
      <right style="thin">
        <color rgb="FF000000"/>
      </right>
      <top/>
      <bottom/>
      <diagonal/>
    </border>
    <border>
      <left style="thin">
        <color rgb="FF009999"/>
      </left>
      <right style="thin">
        <color rgb="FF000000"/>
      </right>
      <top style="thin">
        <color rgb="FF009999"/>
      </top>
      <bottom style="thin">
        <color rgb="FF009999"/>
      </bottom>
      <diagonal/>
    </border>
    <border>
      <left style="thin">
        <color rgb="FF009999"/>
      </left>
      <right/>
      <top/>
      <bottom/>
      <diagonal/>
    </border>
    <border>
      <left/>
      <right/>
      <top style="thin">
        <color rgb="FF009999"/>
      </top>
      <bottom style="thin">
        <color rgb="FF009999"/>
      </bottom>
      <diagonal/>
    </border>
    <border>
      <left style="thin">
        <color theme="0"/>
      </left>
      <right/>
      <top style="thin">
        <color rgb="FF009999"/>
      </top>
      <bottom style="thin">
        <color rgb="FF009999"/>
      </bottom>
      <diagonal/>
    </border>
    <border>
      <left/>
      <right style="thin">
        <color theme="0"/>
      </right>
      <top style="thin">
        <color rgb="FF009999"/>
      </top>
      <bottom style="thin">
        <color rgb="FF009999"/>
      </bottom>
      <diagonal/>
    </border>
  </borders>
  <cellStyleXfs count="13">
    <xf numFmtId="0" fontId="0" fillId="0" borderId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4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167" fontId="0" fillId="2" borderId="0" xfId="0" applyNumberFormat="1" applyFill="1"/>
    <xf numFmtId="0" fontId="13" fillId="0" borderId="0" xfId="0" applyFont="1"/>
    <xf numFmtId="0" fontId="6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 wrapText="1"/>
    </xf>
    <xf numFmtId="167" fontId="9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166" fontId="8" fillId="3" borderId="1" xfId="0" applyNumberFormat="1" applyFont="1" applyFill="1" applyBorder="1" applyAlignment="1">
      <alignment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8" fontId="8" fillId="3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166" fontId="8" fillId="3" borderId="8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vertical="center" wrapText="1"/>
    </xf>
    <xf numFmtId="8" fontId="0" fillId="2" borderId="12" xfId="0" applyNumberFormat="1" applyFill="1" applyBorder="1"/>
    <xf numFmtId="166" fontId="7" fillId="4" borderId="13" xfId="0" applyNumberFormat="1" applyFont="1" applyFill="1" applyBorder="1" applyAlignment="1">
      <alignment horizontal="center" vertical="center" wrapText="1"/>
    </xf>
    <xf numFmtId="167" fontId="9" fillId="2" borderId="13" xfId="1" applyNumberFormat="1" applyFont="1" applyFill="1" applyBorder="1" applyAlignment="1">
      <alignment horizontal="center" vertical="center" wrapText="1"/>
    </xf>
    <xf numFmtId="169" fontId="8" fillId="3" borderId="8" xfId="0" applyNumberFormat="1" applyFont="1" applyFill="1" applyBorder="1" applyAlignment="1">
      <alignment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8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68" fontId="15" fillId="0" borderId="1" xfId="0" applyNumberFormat="1" applyFont="1" applyBorder="1" applyAlignment="1">
      <alignment horizontal="right" vertical="center"/>
    </xf>
    <xf numFmtId="166" fontId="15" fillId="0" borderId="1" xfId="0" applyNumberFormat="1" applyFont="1" applyBorder="1" applyAlignment="1">
      <alignment horizontal="right" vertical="center"/>
    </xf>
    <xf numFmtId="168" fontId="15" fillId="0" borderId="1" xfId="1" applyNumberFormat="1" applyFont="1" applyFill="1" applyBorder="1" applyAlignment="1">
      <alignment horizontal="right" vertical="center"/>
    </xf>
    <xf numFmtId="164" fontId="15" fillId="0" borderId="1" xfId="2" applyFont="1" applyFill="1" applyBorder="1" applyAlignment="1">
      <alignment horizontal="right"/>
    </xf>
    <xf numFmtId="0" fontId="15" fillId="0" borderId="1" xfId="0" applyFont="1" applyBorder="1"/>
    <xf numFmtId="0" fontId="15" fillId="0" borderId="1" xfId="0" applyFont="1" applyBorder="1" applyAlignment="1">
      <alignment wrapText="1"/>
    </xf>
    <xf numFmtId="0" fontId="16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165" fontId="16" fillId="4" borderId="1" xfId="5" applyFont="1" applyFill="1" applyBorder="1" applyAlignment="1">
      <alignment horizontal="left" vertical="center"/>
    </xf>
    <xf numFmtId="164" fontId="17" fillId="4" borderId="1" xfId="2" applyFont="1" applyFill="1" applyBorder="1"/>
    <xf numFmtId="0" fontId="18" fillId="0" borderId="1" xfId="0" applyFont="1" applyBorder="1"/>
    <xf numFmtId="0" fontId="15" fillId="0" borderId="1" xfId="0" applyFont="1" applyBorder="1" applyAlignment="1">
      <alignment horizontal="justify" vertical="center"/>
    </xf>
    <xf numFmtId="168" fontId="15" fillId="0" borderId="1" xfId="0" applyNumberFormat="1" applyFont="1" applyBorder="1" applyAlignment="1">
      <alignment horizontal="center" vertical="center"/>
    </xf>
    <xf numFmtId="168" fontId="15" fillId="0" borderId="1" xfId="1" applyNumberFormat="1" applyFont="1" applyFill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165" fontId="21" fillId="0" borderId="1" xfId="5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167" fontId="9" fillId="0" borderId="2" xfId="0" applyNumberFormat="1" applyFont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0" fontId="0" fillId="2" borderId="14" xfId="0" applyFill="1" applyBorder="1"/>
    <xf numFmtId="168" fontId="15" fillId="0" borderId="1" xfId="0" applyNumberFormat="1" applyFont="1" applyBorder="1"/>
    <xf numFmtId="168" fontId="15" fillId="0" borderId="1" xfId="1" applyNumberFormat="1" applyFont="1" applyFill="1" applyBorder="1"/>
    <xf numFmtId="166" fontId="15" fillId="0" borderId="1" xfId="0" applyNumberFormat="1" applyFont="1" applyBorder="1"/>
    <xf numFmtId="166" fontId="15" fillId="0" borderId="1" xfId="1" applyFont="1" applyFill="1" applyBorder="1"/>
    <xf numFmtId="0" fontId="9" fillId="0" borderId="1" xfId="0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wrapText="1"/>
    </xf>
    <xf numFmtId="0" fontId="9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70" fontId="0" fillId="0" borderId="0" xfId="0" applyNumberFormat="1"/>
    <xf numFmtId="1" fontId="9" fillId="0" borderId="2" xfId="1" applyNumberFormat="1" applyFont="1" applyFill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7" fillId="4" borderId="5" xfId="0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</cellXfs>
  <cellStyles count="13">
    <cellStyle name="Moneda" xfId="1" builtinId="4"/>
    <cellStyle name="Moneda [0]" xfId="5" builtinId="7"/>
    <cellStyle name="Moneda [0] 2" xfId="2" xr:uid="{00000000-0005-0000-0000-000002000000}"/>
    <cellStyle name="Moneda [0] 2 2" xfId="6" xr:uid="{00000000-0005-0000-0000-000003000000}"/>
    <cellStyle name="Moneda [0] 2 2 2" xfId="12" xr:uid="{00000000-0005-0000-0000-000004000000}"/>
    <cellStyle name="Moneda [0] 2 3" xfId="10" xr:uid="{00000000-0005-0000-0000-000005000000}"/>
    <cellStyle name="Moneda [0] 3" xfId="11" xr:uid="{00000000-0005-0000-0000-000006000000}"/>
    <cellStyle name="Moneda 2" xfId="9" xr:uid="{00000000-0005-0000-0000-000007000000}"/>
    <cellStyle name="Normal" xfId="0" builtinId="0"/>
    <cellStyle name="Normal 2" xfId="3" xr:uid="{00000000-0005-0000-0000-000009000000}"/>
    <cellStyle name="Normal 2 2" xfId="4" xr:uid="{00000000-0005-0000-0000-00000A000000}"/>
    <cellStyle name="Normal 3" xfId="8" xr:uid="{00000000-0005-0000-0000-00000B000000}"/>
    <cellStyle name="Normal 4" xfId="7" xr:uid="{00000000-0005-0000-0000-00000C000000}"/>
  </cellStyles>
  <dxfs count="0"/>
  <tableStyles count="0" defaultTableStyle="TableStyleMedium2" defaultPivotStyle="PivotStyleLight16"/>
  <colors>
    <mruColors>
      <color rgb="FF33CCCC"/>
      <color rgb="FF0099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12</xdr:col>
      <xdr:colOff>161925</xdr:colOff>
      <xdr:row>0</xdr:row>
      <xdr:rowOff>733425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60450" y="0"/>
          <a:ext cx="175577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DA523D-DE14-4C04-A7DA-63262675636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60450" y="0"/>
          <a:ext cx="175577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47750" y="0"/>
          <a:ext cx="168592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0</xdr:row>
      <xdr:rowOff>0</xdr:rowOff>
    </xdr:from>
    <xdr:to>
      <xdr:col>3</xdr:col>
      <xdr:colOff>847725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359" b="17601"/>
        <a:stretch/>
      </xdr:blipFill>
      <xdr:spPr bwMode="auto">
        <a:xfrm>
          <a:off x="1060450" y="0"/>
          <a:ext cx="1755775" cy="733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zoomScaleNormal="100" workbookViewId="0">
      <selection activeCell="H11" sqref="H11"/>
    </sheetView>
  </sheetViews>
  <sheetFormatPr defaultColWidth="11.42578125" defaultRowHeight="12.6"/>
  <cols>
    <col min="1" max="1" width="64.5703125" customWidth="1"/>
    <col min="2" max="2" width="23.85546875" customWidth="1"/>
    <col min="3" max="3" width="15.42578125" customWidth="1"/>
    <col min="4" max="4" width="19.85546875" customWidth="1"/>
    <col min="5" max="5" width="24" customWidth="1"/>
    <col min="6" max="6" width="15.42578125" customWidth="1"/>
    <col min="7" max="7" width="27.5703125" customWidth="1"/>
    <col min="8" max="8" width="34.5703125" customWidth="1"/>
  </cols>
  <sheetData>
    <row r="1" spans="1:8" ht="28.5" customHeight="1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</row>
    <row r="2" spans="1:8">
      <c r="A2" s="73"/>
      <c r="B2" s="73"/>
      <c r="C2" s="73"/>
      <c r="D2" s="73"/>
      <c r="E2" s="73"/>
      <c r="F2" s="73"/>
      <c r="G2" s="73"/>
      <c r="H2" s="73"/>
    </row>
    <row r="3" spans="1:8">
      <c r="A3" s="47" t="s">
        <v>8</v>
      </c>
      <c r="B3" s="29" t="s">
        <v>9</v>
      </c>
      <c r="C3" s="30">
        <f>'GY-PSM-AB-01'!I8+'GY-PSM-AB-01'!I25+'GY-PSM-AB-01'!I41+'GY-PSM-AB-01'!I55</f>
        <v>0</v>
      </c>
      <c r="D3" s="31">
        <f>'GY-PSM-AB-01'!I10+'GY-PSM-AB-01'!I28+'GY-PSM-AB-01'!I43+'GY-PSM-AB-01'!I58</f>
        <v>126990000</v>
      </c>
      <c r="E3" s="31">
        <f>'GY-PSM-AB-01'!I12+'GY-PSM-AB-01'!I31+'GY-PSM-AB-01'!I45+'GY-PSM-AB-01'!I61</f>
        <v>240210000</v>
      </c>
      <c r="F3" s="32">
        <f>'GY-PSM-AB-01'!I14+'GY-PSM-AB-01'!I34+'GY-PSM-AB-01'!I47+'GY-PSM-AB-01'!I64</f>
        <v>47070000</v>
      </c>
      <c r="G3" s="33">
        <f>SUM(C3:F3)</f>
        <v>414270000</v>
      </c>
      <c r="H3" s="41"/>
    </row>
    <row r="4" spans="1:8" ht="23.1">
      <c r="A4" s="62" t="s">
        <v>10</v>
      </c>
      <c r="B4" s="29" t="s">
        <v>11</v>
      </c>
      <c r="C4" s="30">
        <f>'GY-PSM-AB-02'!I8+'GY-PSM-AB-02'!I25+'GY-PSM-AB-02'!I44+'GY-PSM-AB-02'!I58</f>
        <v>0</v>
      </c>
      <c r="D4" s="30">
        <f>'GY-PSM-AB-02'!I10+'GY-PSM-AB-02'!I31+'GY-PSM-AB-02'!I46+'GY-PSM-AB-02'!I61</f>
        <v>450000</v>
      </c>
      <c r="E4" s="31">
        <f>'GY-PSM-AB-02'!I12+'GY-PSM-AB-02'!I34+'GY-PSM-AB-02'!I48+'GY-PSM-AB-02'!I64</f>
        <v>0</v>
      </c>
      <c r="F4" s="32">
        <f>'GY-PSM-AB-02'!I14+'GY-PSM-AB-02'!I37+'GY-PSM-AB-02'!I50+'GY-PSM-AB-02'!I67</f>
        <v>450000</v>
      </c>
      <c r="G4" s="33">
        <f t="shared" ref="G4:G9" si="0">SUM(C4:F4)</f>
        <v>900000</v>
      </c>
      <c r="H4" s="41"/>
    </row>
    <row r="5" spans="1:8" ht="12.75" customHeight="1">
      <c r="A5" s="26" t="s">
        <v>12</v>
      </c>
      <c r="B5" s="29" t="s">
        <v>13</v>
      </c>
      <c r="C5" s="30">
        <f>'GY-PSM-AB-03'!I8+'GY-PSM-AB-03'!I25+'GY-PSM-AB-03'!I44+'GY-PSM-AB-03'!I58</f>
        <v>0</v>
      </c>
      <c r="D5" s="30">
        <f>'GY-PSM-AB-03'!I10+'GY-PSM-AB-03'!I31+'GY-PSM-AB-03'!I46+'GY-PSM-AB-03'!I61</f>
        <v>900000</v>
      </c>
      <c r="E5" s="31">
        <f>'GY-PSM-AB-03'!I12+'GY-PSM-AB-03'!I34+'GY-PSM-AB-03'!I48+'GY-PSM-AB-03'!I64</f>
        <v>13500000</v>
      </c>
      <c r="F5" s="32">
        <f>'GY-PSM-AB-03'!I14+'GY-PSM-AB-03'!I37+'GY-PSM-AB-03'!I50+'GY-PSM-AB-03'!I67</f>
        <v>450000</v>
      </c>
      <c r="G5" s="33">
        <f t="shared" si="0"/>
        <v>14850000</v>
      </c>
      <c r="H5" s="34"/>
    </row>
    <row r="6" spans="1:8">
      <c r="A6" s="27" t="s">
        <v>14</v>
      </c>
      <c r="B6" s="29" t="s">
        <v>15</v>
      </c>
      <c r="C6" s="30">
        <f>'GY-PSM-AB-04'!I8+'GY-PSM-AB-04'!I26+'GY-PSM-AB-04'!I45+'GY-PSM-AB-04'!I59</f>
        <v>0</v>
      </c>
      <c r="D6" s="30">
        <f>'GY-PSM-AB-04'!I11+'GY-PSM-AB-04'!I32+'GY-PSM-AB-04'!I47+'GY-PSM-AB-04'!I62</f>
        <v>450000</v>
      </c>
      <c r="E6" s="31">
        <f>'GY-PSM-AB-04'!I13+'GY-PSM-AB-04'!I35+'GY-PSM-AB-04'!I49+'GY-PSM-AB-04'!I65</f>
        <v>13500000</v>
      </c>
      <c r="F6" s="32">
        <f>'GY-PSM-AB-04'!I15+'GY-PSM-AB-04'!I38+'GY-PSM-AB-04'!I51+'GY-PSM-AB-04'!I68</f>
        <v>450000</v>
      </c>
      <c r="G6" s="33">
        <f t="shared" si="0"/>
        <v>14400000</v>
      </c>
      <c r="H6" s="34"/>
    </row>
    <row r="7" spans="1:8">
      <c r="A7" s="28" t="s">
        <v>16</v>
      </c>
      <c r="B7" s="29" t="s">
        <v>17</v>
      </c>
      <c r="C7" s="30">
        <f>'GY-PSM-AB-05'!I8+'GY-PSM-AB-05'!I25+'GY-PSM-AB-05'!I44+'GY-PSM-AB-05'!I58</f>
        <v>0</v>
      </c>
      <c r="D7" s="30">
        <f>'GY-PSM-AB-05'!I10+'GY-PSM-AB-05'!I31+'GY-PSM-AB-05'!I46+'GY-PSM-AB-05'!I61</f>
        <v>0</v>
      </c>
      <c r="E7" s="31">
        <f>'GY-PSM-AB-05'!I12+'GY-PSM-AB-05'!I34+'GY-PSM-AB-05'!I48+'GY-PSM-AB-05'!I64</f>
        <v>0</v>
      </c>
      <c r="F7" s="32">
        <f>'GY-PSM-AB-05'!I14+'GY-PSM-AB-05'!I37+'GY-PSM-AB-05'!I50+'GY-PSM-AB-05'!I67</f>
        <v>0</v>
      </c>
      <c r="G7" s="33">
        <f t="shared" si="0"/>
        <v>0</v>
      </c>
      <c r="H7" s="34"/>
    </row>
    <row r="8" spans="1:8">
      <c r="A8" s="28" t="s">
        <v>18</v>
      </c>
      <c r="B8" s="29" t="s">
        <v>19</v>
      </c>
      <c r="C8" s="30">
        <f>'GY-PSM-AB-06'!I8+'GY-PSM-AB-06'!I25+'GY-PSM-AB-06'!I44+'GY-PSM-AB-06'!I58</f>
        <v>0</v>
      </c>
      <c r="D8" s="30">
        <f>'GY-PSM-AB-06'!I10+'GY-PSM-AB-06'!I31+'GY-PSM-AB-06'!I46+'GY-PSM-AB-06'!I61</f>
        <v>0</v>
      </c>
      <c r="E8" s="31">
        <f>'GY-PSM-AB-06'!I12+'GY-PSM-AB-06'!I34+'GY-PSM-AB-06'!I48+'GY-PSM-AB-06'!I64</f>
        <v>600000</v>
      </c>
      <c r="F8" s="32">
        <f>'GY-PSM-AB-06'!I14+'GY-PSM-AB-06'!I37+'GY-PSM-AB-06'!I50+'GY-PSM-AB-06'!I67</f>
        <v>0</v>
      </c>
      <c r="G8" s="33">
        <f t="shared" si="0"/>
        <v>600000</v>
      </c>
      <c r="H8" s="35"/>
    </row>
    <row r="9" spans="1:8">
      <c r="A9" s="26" t="s">
        <v>20</v>
      </c>
      <c r="B9" s="29" t="s">
        <v>21</v>
      </c>
      <c r="C9" s="30">
        <f>'GY-PSM-AB-07'!I8+'GY-PSM-AB-07'!I25+'GY-PSM-AB-07'!I44+'GY-PSM-AB-07'!I58</f>
        <v>0</v>
      </c>
      <c r="D9" s="30">
        <f>'GY-PSM-AB-07'!I10+'GY-PSM-AB-07'!I31+'GY-PSM-AB-07'!I46+'GY-PSM-AB-07'!I61</f>
        <v>355569000</v>
      </c>
      <c r="E9" s="31">
        <f>'GY-PSM-AB-07'!I12+'GY-PSM-AB-07'!I34+'GY-PSM-AB-07'!I48+'GY-PSM-AB-07'!I64</f>
        <v>3485040000</v>
      </c>
      <c r="F9" s="32">
        <f>'GY-PSM-AB-07'!I14+'GY-PSM-AB-07'!I37+'GY-PSM-AB-07'!I50+'GY-PSM-AB-07'!I67</f>
        <v>116603000</v>
      </c>
      <c r="G9" s="33">
        <f t="shared" si="0"/>
        <v>3957212000</v>
      </c>
      <c r="H9" s="35"/>
    </row>
    <row r="10" spans="1:8">
      <c r="A10" s="26" t="s">
        <v>22</v>
      </c>
      <c r="B10" s="29" t="s">
        <v>23</v>
      </c>
      <c r="C10" s="30">
        <f>'GY-PSM-AB-09'!I8+'GY-PSM-AB-09'!I21+'GY-PSM-AB-09'!I37++'GY-PSM-AB-09'!I51</f>
        <v>0</v>
      </c>
      <c r="D10" s="30">
        <f>'GY-PSM-AB-09'!I10+'GY-PSM-AB-09'!I24</f>
        <v>140310000</v>
      </c>
      <c r="E10" s="31">
        <f>'GY-PSM-AB-09'!I12+'GY-PSM-AB-09'!I27+'GY-PSM-AB-09'!I41+'GY-PSM-AB-09'!I57</f>
        <v>240210000</v>
      </c>
      <c r="F10" s="32">
        <f>'GY-PSM-AB-09'!I14+'GY-PSM-AB-09'!I30+'GY-PSM-AB-09'!I43+'GY-PSM-AB-09'!I60</f>
        <v>47070000</v>
      </c>
      <c r="G10" s="33">
        <f>C10+D10+E10+F10</f>
        <v>427590000</v>
      </c>
      <c r="H10" s="35"/>
    </row>
    <row r="11" spans="1:8" s="4" customFormat="1">
      <c r="A11" s="36" t="s">
        <v>24</v>
      </c>
      <c r="B11" s="37"/>
      <c r="C11" s="38">
        <f>SUM(C3:C9)</f>
        <v>0</v>
      </c>
      <c r="D11" s="38">
        <f>SUM(D3:D10)</f>
        <v>624669000</v>
      </c>
      <c r="E11" s="38">
        <f>SUM(E3:E10)</f>
        <v>3993060000</v>
      </c>
      <c r="F11" s="38">
        <f>SUM(F3:F10)</f>
        <v>212093000</v>
      </c>
      <c r="G11" s="39">
        <f>SUM(G3:G10)</f>
        <v>4829822000</v>
      </c>
      <c r="H11" s="40"/>
    </row>
    <row r="12" spans="1:8">
      <c r="A12" s="74"/>
      <c r="B12" s="74"/>
      <c r="C12" s="74"/>
      <c r="D12" s="74"/>
      <c r="E12" s="74"/>
      <c r="F12" s="74"/>
      <c r="G12" s="74"/>
      <c r="H12" s="74"/>
    </row>
    <row r="13" spans="1:8">
      <c r="A13" s="47" t="s">
        <v>25</v>
      </c>
      <c r="B13" s="29" t="s">
        <v>26</v>
      </c>
      <c r="C13" s="30" t="e">
        <f>#REF!+#REF!+#REF!+#REF!</f>
        <v>#REF!</v>
      </c>
      <c r="D13" s="42" t="e">
        <f>#REF!+#REF!+#REF!+#REF!</f>
        <v>#REF!</v>
      </c>
      <c r="E13" s="42" t="e">
        <f>#REF!+#REF!+#REF!+#REF!</f>
        <v>#REF!</v>
      </c>
      <c r="F13" s="43" t="e">
        <f>#REF!+#REF!+#REF!+#REF!</f>
        <v>#REF!</v>
      </c>
      <c r="G13" s="33" t="e">
        <f t="shared" ref="G13:G17" si="1">SUM(C13:F13)</f>
        <v>#REF!</v>
      </c>
      <c r="H13" s="41"/>
    </row>
    <row r="14" spans="1:8">
      <c r="A14" s="47" t="s">
        <v>27</v>
      </c>
      <c r="B14" s="29" t="s">
        <v>28</v>
      </c>
      <c r="C14" s="30">
        <f>'GY-PSM-BI-02'!I8+'GY-PSM-BI-02'!I25+'GY-PSM-BI-02'!I44+'GY-PSM-BI-02'!I58</f>
        <v>5000000</v>
      </c>
      <c r="D14" s="42">
        <f>'GY-PSM-BI-02'!I10+'GY-PSM-BI-02'!I31+'GY-PSM-BI-02'!I46+'GY-PSM-BI-02'!I61</f>
        <v>59704000</v>
      </c>
      <c r="E14" s="44">
        <f>'GY-PSM-BI-02'!I12+'GY-PSM-BI-02'!I34+'GY-PSM-BI-02'!I48+'GY-PSM-BI-02'!I64</f>
        <v>0</v>
      </c>
      <c r="F14" s="43">
        <f>'GY-PSM-BI-02'!I14+'GY-PSM-BI-02'!I37+'GY-PSM-BI-02'!I50+'GY-PSM-BI-02'!I67</f>
        <v>10000000</v>
      </c>
      <c r="G14" s="33">
        <f t="shared" si="1"/>
        <v>74704000</v>
      </c>
      <c r="H14" s="41"/>
    </row>
    <row r="15" spans="1:8">
      <c r="A15" s="47" t="s">
        <v>29</v>
      </c>
      <c r="B15" s="29" t="s">
        <v>30</v>
      </c>
      <c r="C15" s="30">
        <f>'GY-PSM-BI-03'!I8+'GY-PSM-BI-03'!I25+'GY-PSM-BI-03'!I44+'GY-PSM-BI-03'!I58</f>
        <v>5600000</v>
      </c>
      <c r="D15" s="42">
        <f>'GY-PSM-BI-03'!I10+'GY-PSM-BI-03'!I31+'GY-PSM-BI-03'!I46+'GY-PSM-BI-03'!I61</f>
        <v>51504000</v>
      </c>
      <c r="E15" s="42">
        <f>'GY-PSM-BI-03'!I12+'GY-PSM-BI-03'!I34+'GY-PSM-BI-03'!I48+'GY-PSM-BI-03'!I64</f>
        <v>0</v>
      </c>
      <c r="F15" s="43">
        <f>'GY-PSM-BI-03'!I14+'GY-PSM-BI-03'!I37+'GY-PSM-BI-03'!I50+'GY-PSM-BI-03'!I67</f>
        <v>11200000</v>
      </c>
      <c r="G15" s="33">
        <f t="shared" si="1"/>
        <v>68304000</v>
      </c>
      <c r="H15" s="34"/>
    </row>
    <row r="16" spans="1:8">
      <c r="A16" s="47" t="s">
        <v>31</v>
      </c>
      <c r="B16" s="29" t="s">
        <v>32</v>
      </c>
      <c r="C16" s="30">
        <f>+'GY-PSM-BI-04'!I8+'GY-PSM-BI-04'!I27+'GY-PSM-BI-04'!I46</f>
        <v>2900000</v>
      </c>
      <c r="D16" s="42">
        <f>'GY-PSM-BI-04'!I11+'GY-PSM-BI-04'!I33+'GY-PSM-BI-04'!I48</f>
        <v>148016000</v>
      </c>
      <c r="E16" s="42">
        <f>+'GY-PSM-BI-04'!I14+'GY-PSM-BI-04'!I36+'GY-PSM-BI-04'!I50</f>
        <v>75458000</v>
      </c>
      <c r="F16" s="43">
        <f>+'GY-PSM-BI-04'!I16+'GY-PSM-BI-04'!I39+'GY-PSM-BI-04'!I52</f>
        <v>0</v>
      </c>
      <c r="G16" s="33">
        <f>SUM(C16:F16)</f>
        <v>226374000</v>
      </c>
      <c r="H16" s="34"/>
    </row>
    <row r="17" spans="1:8">
      <c r="A17" s="47" t="s">
        <v>33</v>
      </c>
      <c r="B17" s="29" t="s">
        <v>34</v>
      </c>
      <c r="C17" s="69">
        <f>+'GY-PSM-BI-05'!I8+'GY-PSM-BI-05'!I36+'GY-PSM-BI-05'!I50</f>
        <v>0</v>
      </c>
      <c r="D17" s="42">
        <f>+'GY-PSM-BI-05'!I10+'GY-PSM-BI-05'!I25+'GY-PSM-BI-05'!I38+'GY-PSM-BI-05'!I53</f>
        <v>152104000</v>
      </c>
      <c r="E17" s="42">
        <f>'GY-PSM-BI-05'!I12+'GY-PSM-BI-05'!I34+'GY-PSM-BI-05'!I48+'GY-PSM-BI-05'!I64</f>
        <v>0</v>
      </c>
      <c r="F17" s="42">
        <f>'GY-PSM-BI-05'!J12+'GY-PSM-BI-05'!J34+'GY-PSM-BI-05'!J48+'GY-PSM-BI-05'!J64</f>
        <v>0</v>
      </c>
      <c r="G17" s="33">
        <f t="shared" si="1"/>
        <v>152104000</v>
      </c>
      <c r="H17" s="34"/>
    </row>
    <row r="18" spans="1:8" ht="23.1">
      <c r="A18" s="68" t="s">
        <v>35</v>
      </c>
      <c r="B18" s="29" t="s">
        <v>36</v>
      </c>
      <c r="C18" s="30">
        <f>+'GY-PSM-BI-6'!I8+'GY-PSM-BI-6'!I25+'GY-PSM-BI-6'!I44+'GY-PSM-BI-6'!I58</f>
        <v>31441000</v>
      </c>
      <c r="D18" s="42">
        <f>+'GY-PSM-BI-6'!I10+'GY-PSM-BI-6'!I31+'GY-PSM-BI-6'!I46+'GY-PSM-BI-6'!I61</f>
        <v>188497000</v>
      </c>
      <c r="E18" s="42">
        <f>+'GY-PSM-BI-6'!I12+'GY-PSM-BI-6'!I34+'GY-PSM-BI-6'!I48</f>
        <v>34873000</v>
      </c>
      <c r="F18" s="43">
        <f>'GY-PSM-BI-6'!I16+'GY-PSM-BI-6'!I39+'GY-PSM-BI-6'!I52+'GY-PSM-BI-6'!I69</f>
        <v>0</v>
      </c>
      <c r="G18" s="33">
        <f t="shared" ref="G18" si="2">SUM(C18:F18)</f>
        <v>254811000</v>
      </c>
      <c r="H18" s="41"/>
    </row>
    <row r="19" spans="1:8" s="4" customFormat="1">
      <c r="A19" s="36" t="s">
        <v>37</v>
      </c>
      <c r="B19" s="37"/>
      <c r="C19" s="38" t="e">
        <f>SUM(C13:C18)</f>
        <v>#REF!</v>
      </c>
      <c r="D19" s="38" t="e">
        <f t="shared" ref="D19:G19" si="3">SUM(D13:D18)</f>
        <v>#REF!</v>
      </c>
      <c r="E19" s="38" t="e">
        <f t="shared" si="3"/>
        <v>#REF!</v>
      </c>
      <c r="F19" s="38" t="e">
        <f t="shared" si="3"/>
        <v>#REF!</v>
      </c>
      <c r="G19" s="38" t="e">
        <f t="shared" si="3"/>
        <v>#REF!</v>
      </c>
      <c r="H19" s="40"/>
    </row>
    <row r="20" spans="1:8">
      <c r="A20" s="75"/>
      <c r="B20" s="75"/>
      <c r="C20" s="75"/>
      <c r="D20" s="75"/>
      <c r="E20" s="75"/>
      <c r="F20" s="75"/>
      <c r="G20" s="75"/>
      <c r="H20" s="75"/>
    </row>
    <row r="21" spans="1:8">
      <c r="A21" s="45" t="s">
        <v>38</v>
      </c>
      <c r="B21" s="29" t="s">
        <v>39</v>
      </c>
      <c r="C21" s="30">
        <f>'GY-PSM-SOC-01'!I8+'GY-PSM-SOC-01'!I21+'GY-PSM-SOC-01'!I34+'GY-PSM-SOC-01'!I48</f>
        <v>6660000</v>
      </c>
      <c r="D21" s="42">
        <f>'GY-PSM-SOC-01'!I10+'GY-PSM-SOC-01'!I23+'GY-PSM-SOC-01'!I36+'GY-PSM-SOC-01'!I51</f>
        <v>216860000</v>
      </c>
      <c r="E21" s="52">
        <f>'GY-PSM-SOC-01'!I12+'GY-PSM-SOC-01'!I25+'GY-PSM-SOC-01'!I38+'GY-PSM-SOC-01'!I54</f>
        <v>12160000</v>
      </c>
      <c r="F21" s="53">
        <f>'GY-PSM-SOC-01'!I14+'GY-PSM-SOC-01'!I27+'GY-PSM-SOC-01'!I40+'GY-PSM-SOC-01'!I57</f>
        <v>12160000</v>
      </c>
      <c r="G21" s="33">
        <f>SUM(C21:F21)</f>
        <v>247840000</v>
      </c>
      <c r="H21" s="41"/>
    </row>
    <row r="22" spans="1:8">
      <c r="A22" s="45" t="s">
        <v>40</v>
      </c>
      <c r="B22" s="29" t="s">
        <v>41</v>
      </c>
      <c r="C22" s="30">
        <f>'GY-PSM-SOC-02'!I8+'GY-PSM-SOC-02'!I21+'GY-PSM-SOC-02'!I34+'GY-PSM-SOC-02'!I48</f>
        <v>17160000</v>
      </c>
      <c r="D22" s="54">
        <f>'GY-PSM-SOC-02'!I10+'GY-PSM-SOC-02'!I23+'GY-PSM-SOC-02'!I36+'GY-PSM-SOC-02'!I51</f>
        <v>122430000</v>
      </c>
      <c r="E22" s="54">
        <f>'GY-PSM-SOC-02'!I12+'GY-PSM-SOC-02'!I25+'GY-PSM-SOC-02'!I38+'GY-PSM-SOC-02'!I54</f>
        <v>779760000</v>
      </c>
      <c r="F22" s="55">
        <f>'GY-PSM-SOC-02'!I14+'GY-PSM-SOC-02'!I27+'GY-PSM-SOC-02'!I40+'GY-PSM-SOC-02'!I57</f>
        <v>85120000</v>
      </c>
      <c r="G22" s="33">
        <f t="shared" ref="G22:G24" si="4">SUM(C22:F22)</f>
        <v>1004470000</v>
      </c>
      <c r="H22" s="34"/>
    </row>
    <row r="23" spans="1:8" ht="14.25" customHeight="1">
      <c r="A23" s="45" t="s">
        <v>42</v>
      </c>
      <c r="B23" s="29" t="s">
        <v>43</v>
      </c>
      <c r="C23" s="30">
        <f>'GY-PSM-SOC-03'!I8+'GY-PSM-SOC-03'!I21+'GY-PSM-SOC-03'!I35+'GY-PSM-SOC-03'!I49</f>
        <v>0</v>
      </c>
      <c r="D23" s="42">
        <f>'GY-PSM-SOC-03'!I10+'GY-PSM-SOC-03'!I23+'GY-PSM-SOC-03'!I37+'GY-PSM-SOC-03'!I52</f>
        <v>206430000</v>
      </c>
      <c r="E23" s="54">
        <f>'GY-PSM-SOC-03'!I12+'GY-PSM-SOC-03'!I25+'GY-PSM-SOC-03'!I39+'GY-PSM-SOC-03'!I55</f>
        <v>0</v>
      </c>
      <c r="F23" s="55">
        <f>'GY-PSM-SOC-03'!I14+'GY-PSM-SOC-03'!I27+'GY-PSM-SOC-03'!I41+'GY-PSM-SOC-03'!I58</f>
        <v>0</v>
      </c>
      <c r="G23" s="33">
        <f t="shared" si="4"/>
        <v>206430000</v>
      </c>
      <c r="H23" s="34"/>
    </row>
    <row r="24" spans="1:8" ht="24.75" customHeight="1">
      <c r="A24" s="45" t="s">
        <v>44</v>
      </c>
      <c r="B24" s="29" t="s">
        <v>45</v>
      </c>
      <c r="C24" s="30">
        <f>'GY-PSM-SOC-04'!I8+'GY-PSM-SOC-04'!I21+'GY-PSM-SOC-04'!I34+'GY-PSM-SOC-04'!I48</f>
        <v>12160000</v>
      </c>
      <c r="D24" s="42">
        <f>'GY-PSM-SOC-04'!I10+'GY-PSM-SOC-04'!I23+'GY-PSM-SOC-04'!I36+'GY-PSM-SOC-04'!I51</f>
        <v>255360000</v>
      </c>
      <c r="E24" s="42">
        <f>'GY-PSM-SOC-04'!I12+'GY-PSM-SOC-04'!I25+'GY-PSM-SOC-04'!I38+'GY-PSM-SOC-04'!I54</f>
        <v>0</v>
      </c>
      <c r="F24" s="42">
        <f>'GY-PSM-SOC-04'!I14+'GY-PSM-SOC-04'!I27+'GY-PSM-SOC-04'!I40+'GY-PSM-SOC-04'!I57</f>
        <v>0</v>
      </c>
      <c r="G24" s="33">
        <f t="shared" si="4"/>
        <v>267520000</v>
      </c>
      <c r="H24" s="34"/>
    </row>
    <row r="25" spans="1:8" s="4" customFormat="1">
      <c r="A25" s="36" t="s">
        <v>46</v>
      </c>
      <c r="B25" s="37"/>
      <c r="C25" s="38">
        <f>SUM(C21:C24)</f>
        <v>35980000</v>
      </c>
      <c r="D25" s="38">
        <f>SUM(D21:D24)</f>
        <v>801080000</v>
      </c>
      <c r="E25" s="38">
        <f>SUM(E21:E24)</f>
        <v>791920000</v>
      </c>
      <c r="F25" s="38">
        <f>SUM(F21:F24)</f>
        <v>97280000</v>
      </c>
      <c r="G25" s="38">
        <f>SUM(G21:G24)</f>
        <v>1726260000</v>
      </c>
      <c r="H25" s="40"/>
    </row>
    <row r="26" spans="1:8">
      <c r="A26" s="34"/>
      <c r="B26" s="34"/>
      <c r="C26" s="34"/>
      <c r="D26" s="34"/>
      <c r="E26" s="34"/>
      <c r="F26" s="34"/>
      <c r="G26" s="34"/>
      <c r="H26" s="34"/>
    </row>
    <row r="27" spans="1:8">
      <c r="A27" s="72" t="s">
        <v>47</v>
      </c>
      <c r="B27" s="72"/>
      <c r="C27" s="46" t="e">
        <f>SUM(C11+C19+C25)</f>
        <v>#REF!</v>
      </c>
      <c r="D27" s="46" t="e">
        <f>SUM(D11+D19+D25)</f>
        <v>#REF!</v>
      </c>
      <c r="E27" s="46" t="e">
        <f>SUM(E11+E19+E25)</f>
        <v>#REF!</v>
      </c>
      <c r="F27" s="46" t="e">
        <f>SUM(F11+F19+F25)</f>
        <v>#REF!</v>
      </c>
      <c r="G27" s="46" t="e">
        <f>SUM(G11+G19+G25)</f>
        <v>#REF!</v>
      </c>
      <c r="H27" s="34"/>
    </row>
  </sheetData>
  <mergeCells count="4">
    <mergeCell ref="A27:B27"/>
    <mergeCell ref="A2:H2"/>
    <mergeCell ref="A12:H12"/>
    <mergeCell ref="A20:H20"/>
  </mergeCells>
  <phoneticPr fontId="12" type="noConversion"/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C1:J75"/>
  <sheetViews>
    <sheetView topLeftCell="A35" zoomScale="80" zoomScaleNormal="80" zoomScaleSheetLayoutView="100" workbookViewId="0">
      <selection activeCell="C10" sqref="C10:H10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9.28515625" style="2" bestFit="1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135</v>
      </c>
      <c r="F1" s="79"/>
      <c r="G1" s="80"/>
      <c r="H1" s="81" t="s">
        <v>136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/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137</v>
      </c>
      <c r="E9" s="64" t="s">
        <v>138</v>
      </c>
      <c r="F9" s="6">
        <v>6</v>
      </c>
      <c r="G9" s="7">
        <v>1</v>
      </c>
      <c r="H9" s="8">
        <f>+(5000000*1.48)</f>
        <v>7400000</v>
      </c>
      <c r="I9" s="9">
        <f>F9*G9*H9</f>
        <v>44400000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44400000</v>
      </c>
    </row>
    <row r="11" spans="3:10" ht="27.75" customHeight="1">
      <c r="C11" s="64" t="s">
        <v>69</v>
      </c>
      <c r="D11" s="15" t="s">
        <v>137</v>
      </c>
      <c r="E11" s="64" t="s">
        <v>138</v>
      </c>
      <c r="F11" s="6">
        <v>6</v>
      </c>
      <c r="G11" s="7">
        <v>1</v>
      </c>
      <c r="H11" s="8">
        <f>+(5000000*1.48)</f>
        <v>7400000</v>
      </c>
      <c r="I11" s="9">
        <f>F11*G11*H11</f>
        <v>44400000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44400000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>
        <f>F13*G13*H13</f>
        <v>0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88800000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>
      <c r="C21" s="89"/>
      <c r="D21" s="15"/>
      <c r="E21" s="91"/>
      <c r="F21" s="91"/>
      <c r="G21" s="7"/>
      <c r="H21" s="8"/>
      <c r="I21" s="9">
        <f>G21*H21</f>
        <v>0</v>
      </c>
    </row>
    <row r="22" spans="3:9">
      <c r="C22" s="89"/>
      <c r="D22" s="15"/>
      <c r="E22" s="91"/>
      <c r="F22" s="91"/>
      <c r="G22" s="7"/>
      <c r="H22" s="8"/>
      <c r="I22" s="9">
        <f>G22*H22</f>
        <v>0</v>
      </c>
    </row>
    <row r="23" spans="3:9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>
      <c r="C24" s="90"/>
      <c r="D24" s="15"/>
      <c r="E24" s="91"/>
      <c r="F24" s="91"/>
      <c r="G24" s="7"/>
      <c r="H24" s="8"/>
      <c r="I24" s="9">
        <f t="shared" si="0"/>
        <v>0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/>
      <c r="E26" s="91"/>
      <c r="F26" s="91"/>
      <c r="G26" s="7"/>
      <c r="H26" s="8"/>
      <c r="I26" s="9">
        <f>G26*H26</f>
        <v>0</v>
      </c>
    </row>
    <row r="27" spans="3:9">
      <c r="C27" s="91"/>
      <c r="D27" s="15"/>
      <c r="E27" s="91"/>
      <c r="F27" s="91"/>
      <c r="G27" s="7"/>
      <c r="H27" s="8"/>
      <c r="I27" s="9">
        <f>G27*H27</f>
        <v>0</v>
      </c>
    </row>
    <row r="28" spans="3:9">
      <c r="C28" s="91"/>
      <c r="D28" s="15"/>
      <c r="E28" s="91"/>
      <c r="F28" s="91"/>
      <c r="G28" s="7"/>
      <c r="H28" s="8"/>
      <c r="I28" s="9">
        <f>G28*H28</f>
        <v>0</v>
      </c>
    </row>
    <row r="29" spans="3:9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9">
      <c r="C30" s="91"/>
      <c r="D30" s="15"/>
      <c r="E30" s="91"/>
      <c r="F30" s="91"/>
      <c r="G30" s="7"/>
      <c r="H30" s="8"/>
      <c r="I30" s="9">
        <f t="shared" si="1"/>
        <v>0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0</v>
      </c>
    </row>
    <row r="32" spans="3:9">
      <c r="C32" s="91" t="s">
        <v>69</v>
      </c>
      <c r="D32" s="15"/>
      <c r="E32" s="91"/>
      <c r="F32" s="91"/>
      <c r="G32" s="7"/>
      <c r="H32" s="8"/>
      <c r="I32" s="9">
        <f t="shared" ref="I32:I33" si="2">G32*H32</f>
        <v>0</v>
      </c>
    </row>
    <row r="33" spans="3:9">
      <c r="C33" s="91"/>
      <c r="D33" s="15"/>
      <c r="E33" s="91"/>
      <c r="F33" s="91"/>
      <c r="G33" s="7"/>
      <c r="H33" s="8"/>
      <c r="I33" s="9">
        <f t="shared" si="2"/>
        <v>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0</v>
      </c>
    </row>
    <row r="35" spans="3:9">
      <c r="C35" s="91" t="s">
        <v>71</v>
      </c>
      <c r="D35" s="15"/>
      <c r="E35" s="91"/>
      <c r="F35" s="91"/>
      <c r="G35" s="7"/>
      <c r="H35" s="8"/>
      <c r="I35" s="9">
        <f t="shared" ref="I35:I36" si="3">G35*H35</f>
        <v>0</v>
      </c>
    </row>
    <row r="36" spans="3:9">
      <c r="C36" s="91"/>
      <c r="D36" s="15"/>
      <c r="E36" s="91"/>
      <c r="F36" s="91"/>
      <c r="G36" s="7"/>
      <c r="H36" s="8"/>
      <c r="I36" s="9">
        <f t="shared" si="3"/>
        <v>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 t="s">
        <v>139</v>
      </c>
      <c r="E45" s="6" t="s">
        <v>138</v>
      </c>
      <c r="F45" s="64">
        <v>1</v>
      </c>
      <c r="G45" s="7">
        <v>6</v>
      </c>
      <c r="H45" s="8">
        <v>10000000</v>
      </c>
      <c r="I45" s="9">
        <f>F45*G45*H45</f>
        <v>60000000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60000000</v>
      </c>
    </row>
    <row r="47" spans="3:9" ht="27" customHeight="1">
      <c r="C47" s="64" t="s">
        <v>69</v>
      </c>
      <c r="D47" s="15" t="s">
        <v>139</v>
      </c>
      <c r="E47" s="6" t="s">
        <v>138</v>
      </c>
      <c r="F47" s="64">
        <v>1</v>
      </c>
      <c r="G47" s="7">
        <v>6</v>
      </c>
      <c r="H47" s="8">
        <v>10000000</v>
      </c>
      <c r="I47" s="9">
        <f t="shared" ref="I47" si="4">G47*H47</f>
        <v>60000000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60000000</v>
      </c>
    </row>
    <row r="49" spans="3:9" ht="24" customHeight="1">
      <c r="C49" s="64" t="s">
        <v>71</v>
      </c>
      <c r="D49" s="15"/>
      <c r="E49" s="6"/>
      <c r="F49" s="64"/>
      <c r="G49" s="7"/>
      <c r="H49" s="8"/>
      <c r="I49" s="9">
        <f t="shared" ref="I49" si="5">G49*H49</f>
        <v>0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120000000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/>
      <c r="E59" s="6"/>
      <c r="F59" s="64"/>
      <c r="G59" s="7"/>
      <c r="H59" s="8"/>
      <c r="I59" s="9">
        <f t="shared" ref="I59" si="6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208800000</v>
      </c>
    </row>
    <row r="75" spans="3:9">
      <c r="C75" s="2" t="s">
        <v>101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C1:J75"/>
  <sheetViews>
    <sheetView topLeftCell="A7" zoomScale="80" zoomScaleNormal="80" zoomScaleSheetLayoutView="100" workbookViewId="0">
      <selection activeCell="F13" sqref="F13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9.28515625" style="2" bestFit="1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140</v>
      </c>
      <c r="F1" s="79"/>
      <c r="G1" s="80"/>
      <c r="H1" s="81" t="s">
        <v>136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 t="s">
        <v>137</v>
      </c>
      <c r="E7" s="64" t="s">
        <v>138</v>
      </c>
      <c r="F7" s="6">
        <v>1</v>
      </c>
      <c r="G7" s="7">
        <v>1</v>
      </c>
      <c r="H7" s="8">
        <v>5000000</v>
      </c>
      <c r="I7" s="9">
        <f>H7*G7*F7</f>
        <v>5000000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5000000</v>
      </c>
    </row>
    <row r="9" spans="3:10" ht="25.5" customHeight="1">
      <c r="C9" s="64" t="s">
        <v>65</v>
      </c>
      <c r="D9" s="15" t="s">
        <v>137</v>
      </c>
      <c r="E9" s="64" t="s">
        <v>138</v>
      </c>
      <c r="F9" s="6">
        <v>5</v>
      </c>
      <c r="G9" s="7">
        <v>1</v>
      </c>
      <c r="H9" s="8">
        <v>5000000</v>
      </c>
      <c r="I9" s="9">
        <f>F9*G9*H9</f>
        <v>25000000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25000000</v>
      </c>
    </row>
    <row r="11" spans="3:10" ht="27.75" customHeight="1">
      <c r="C11" s="64" t="s">
        <v>69</v>
      </c>
      <c r="D11" s="15"/>
      <c r="E11" s="64" t="s">
        <v>138</v>
      </c>
      <c r="F11" s="6"/>
      <c r="G11" s="7"/>
      <c r="H11" s="8"/>
      <c r="I11" s="9">
        <f>F11*G11*H11</f>
        <v>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 t="s">
        <v>137</v>
      </c>
      <c r="E13" s="64" t="s">
        <v>138</v>
      </c>
      <c r="F13" s="6">
        <v>2</v>
      </c>
      <c r="G13" s="7">
        <v>1</v>
      </c>
      <c r="H13" s="8">
        <v>5000000</v>
      </c>
      <c r="I13" s="9">
        <f>F13*G13*H13</f>
        <v>10000000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10000000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40000000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 ht="27" customHeight="1">
      <c r="C21" s="89"/>
      <c r="D21" s="15"/>
      <c r="E21" s="91"/>
      <c r="F21" s="91"/>
      <c r="G21" s="7"/>
      <c r="H21" s="8"/>
      <c r="I21" s="9">
        <f>G21*H21</f>
        <v>0</v>
      </c>
    </row>
    <row r="22" spans="3:9" ht="27" customHeight="1">
      <c r="C22" s="89"/>
      <c r="D22" s="15"/>
      <c r="E22" s="91"/>
      <c r="F22" s="91"/>
      <c r="G22" s="7"/>
      <c r="H22" s="8"/>
      <c r="I22" s="9">
        <f>G22*H22</f>
        <v>0</v>
      </c>
    </row>
    <row r="23" spans="3:9" ht="27" customHeight="1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 ht="36.75" customHeight="1">
      <c r="C24" s="90"/>
      <c r="D24" s="15"/>
      <c r="E24" s="91"/>
      <c r="F24" s="91"/>
      <c r="G24" s="7"/>
      <c r="H24" s="8"/>
      <c r="I24" s="9">
        <f t="shared" si="0"/>
        <v>0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/>
      <c r="E26" s="91"/>
      <c r="F26" s="91"/>
      <c r="G26" s="7"/>
      <c r="H26" s="8"/>
      <c r="I26" s="9">
        <f>G26*H26</f>
        <v>0</v>
      </c>
    </row>
    <row r="27" spans="3:9">
      <c r="C27" s="91"/>
      <c r="D27" s="15"/>
      <c r="E27" s="91"/>
      <c r="F27" s="91"/>
      <c r="G27" s="7"/>
      <c r="H27" s="8"/>
      <c r="I27" s="9">
        <f>G27*H27</f>
        <v>0</v>
      </c>
    </row>
    <row r="28" spans="3:9">
      <c r="C28" s="91"/>
      <c r="D28" s="15"/>
      <c r="E28" s="91"/>
      <c r="F28" s="91"/>
      <c r="G28" s="7"/>
      <c r="H28" s="8"/>
      <c r="I28" s="9">
        <f>G28*H28</f>
        <v>0</v>
      </c>
    </row>
    <row r="29" spans="3:9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9" ht="41.25" customHeight="1">
      <c r="C30" s="91"/>
      <c r="D30" s="15"/>
      <c r="E30" s="91"/>
      <c r="F30" s="91"/>
      <c r="G30" s="7"/>
      <c r="H30" s="8"/>
      <c r="I30" s="9">
        <f t="shared" si="1"/>
        <v>0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0</v>
      </c>
    </row>
    <row r="32" spans="3:9" ht="24.75" customHeight="1">
      <c r="C32" s="91" t="s">
        <v>69</v>
      </c>
      <c r="D32" s="15"/>
      <c r="E32" s="91"/>
      <c r="F32" s="91"/>
      <c r="G32" s="7"/>
      <c r="H32" s="8"/>
      <c r="I32" s="9">
        <f t="shared" ref="I32:I33" si="2">G32*H32</f>
        <v>0</v>
      </c>
    </row>
    <row r="33" spans="3:9" ht="40.5" customHeight="1">
      <c r="C33" s="91"/>
      <c r="D33" s="15"/>
      <c r="E33" s="91"/>
      <c r="F33" s="91"/>
      <c r="G33" s="7"/>
      <c r="H33" s="8"/>
      <c r="I33" s="9">
        <f t="shared" si="2"/>
        <v>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0</v>
      </c>
    </row>
    <row r="35" spans="3:9" ht="27.75" customHeight="1">
      <c r="C35" s="91" t="s">
        <v>71</v>
      </c>
      <c r="D35" s="15"/>
      <c r="E35" s="91"/>
      <c r="F35" s="91"/>
      <c r="G35" s="7"/>
      <c r="H35" s="8"/>
      <c r="I35" s="9">
        <f t="shared" ref="I35:I36" si="3">G35*H35</f>
        <v>0</v>
      </c>
    </row>
    <row r="36" spans="3:9" ht="40.5" customHeight="1">
      <c r="C36" s="91"/>
      <c r="D36" s="15"/>
      <c r="E36" s="91"/>
      <c r="F36" s="91"/>
      <c r="G36" s="7"/>
      <c r="H36" s="8"/>
      <c r="I36" s="9">
        <f t="shared" si="3"/>
        <v>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 t="s">
        <v>139</v>
      </c>
      <c r="E45" s="6" t="s">
        <v>138</v>
      </c>
      <c r="F45" s="64">
        <v>1</v>
      </c>
      <c r="G45" s="7">
        <v>6</v>
      </c>
      <c r="H45" s="8">
        <v>5784000</v>
      </c>
      <c r="I45" s="9">
        <f>F45*G45*H45</f>
        <v>34704000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34704000</v>
      </c>
    </row>
    <row r="47" spans="3:9" ht="27" customHeight="1">
      <c r="C47" s="64" t="s">
        <v>69</v>
      </c>
      <c r="D47" s="15"/>
      <c r="E47" s="6"/>
      <c r="F47" s="64"/>
      <c r="G47" s="7"/>
      <c r="H47" s="8"/>
      <c r="I47" s="9">
        <f t="shared" ref="I47" si="4">G47*H47</f>
        <v>0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9" ht="24" customHeight="1">
      <c r="C49" s="64" t="s">
        <v>71</v>
      </c>
      <c r="D49" s="15"/>
      <c r="E49" s="6"/>
      <c r="F49" s="64"/>
      <c r="G49" s="7"/>
      <c r="H49" s="8"/>
      <c r="I49" s="9">
        <f t="shared" ref="I49" si="5">G49*H49</f>
        <v>0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34704000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/>
      <c r="E59" s="6"/>
      <c r="F59" s="64"/>
      <c r="G59" s="7"/>
      <c r="H59" s="8"/>
      <c r="I59" s="9">
        <f t="shared" ref="I59" si="6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74704000</v>
      </c>
    </row>
    <row r="75" spans="3:9">
      <c r="C75" s="2" t="s">
        <v>101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C1:J75"/>
  <sheetViews>
    <sheetView topLeftCell="B1" zoomScale="80" zoomScaleNormal="80" zoomScaleSheetLayoutView="100" workbookViewId="0">
      <selection activeCell="J72" sqref="J72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32.570312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141</v>
      </c>
      <c r="F1" s="79"/>
      <c r="G1" s="80"/>
      <c r="H1" s="81" t="s">
        <v>142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 t="s">
        <v>143</v>
      </c>
      <c r="E7" s="64" t="s">
        <v>138</v>
      </c>
      <c r="F7" s="6">
        <v>1</v>
      </c>
      <c r="G7" s="7">
        <v>1</v>
      </c>
      <c r="H7" s="8">
        <v>5600000</v>
      </c>
      <c r="I7" s="9">
        <v>5600000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5600000</v>
      </c>
    </row>
    <row r="9" spans="3:10" ht="25.5" customHeight="1">
      <c r="C9" s="64" t="s">
        <v>65</v>
      </c>
      <c r="D9" s="15" t="s">
        <v>143</v>
      </c>
      <c r="E9" s="64" t="s">
        <v>138</v>
      </c>
      <c r="F9" s="6">
        <v>3</v>
      </c>
      <c r="G9" s="7">
        <v>1</v>
      </c>
      <c r="H9" s="8">
        <v>5600000</v>
      </c>
      <c r="I9" s="9">
        <v>16800000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16800000</v>
      </c>
    </row>
    <row r="11" spans="3:10" ht="27.75" customHeight="1">
      <c r="C11" s="64" t="s">
        <v>69</v>
      </c>
      <c r="D11" s="15"/>
      <c r="E11" s="64"/>
      <c r="F11" s="6"/>
      <c r="G11" s="7"/>
      <c r="H11" s="8"/>
      <c r="I11" s="9">
        <f>F11*G11*H11</f>
        <v>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 t="s">
        <v>143</v>
      </c>
      <c r="E13" s="64" t="s">
        <v>138</v>
      </c>
      <c r="F13" s="6">
        <v>2</v>
      </c>
      <c r="G13" s="7">
        <v>1</v>
      </c>
      <c r="H13" s="8">
        <v>5600000</v>
      </c>
      <c r="I13" s="9">
        <v>11200000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11200000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33600000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 ht="27" customHeight="1">
      <c r="C21" s="89"/>
      <c r="D21" s="15"/>
      <c r="E21" s="91"/>
      <c r="F21" s="91"/>
      <c r="G21" s="7"/>
      <c r="H21" s="8"/>
      <c r="I21" s="9">
        <f>G21*H21</f>
        <v>0</v>
      </c>
    </row>
    <row r="22" spans="3:9" ht="27" customHeight="1">
      <c r="C22" s="89"/>
      <c r="D22" s="15"/>
      <c r="E22" s="91"/>
      <c r="F22" s="91"/>
      <c r="G22" s="7"/>
      <c r="H22" s="8"/>
      <c r="I22" s="9">
        <f>G22*H22</f>
        <v>0</v>
      </c>
    </row>
    <row r="23" spans="3:9" ht="27" customHeight="1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 ht="36.75" customHeight="1">
      <c r="C24" s="90"/>
      <c r="D24" s="15"/>
      <c r="E24" s="91"/>
      <c r="F24" s="91"/>
      <c r="G24" s="7"/>
      <c r="H24" s="8"/>
      <c r="I24" s="9">
        <f t="shared" si="0"/>
        <v>0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/>
      <c r="E26" s="91"/>
      <c r="F26" s="91"/>
      <c r="G26" s="7"/>
      <c r="H26" s="8"/>
      <c r="I26" s="9">
        <f>G26*H26</f>
        <v>0</v>
      </c>
    </row>
    <row r="27" spans="3:9">
      <c r="C27" s="91"/>
      <c r="D27" s="15"/>
      <c r="E27" s="91"/>
      <c r="F27" s="91"/>
      <c r="G27" s="7"/>
      <c r="H27" s="8"/>
      <c r="I27" s="9">
        <f>G27*H27</f>
        <v>0</v>
      </c>
    </row>
    <row r="28" spans="3:9">
      <c r="C28" s="91"/>
      <c r="D28" s="15"/>
      <c r="E28" s="91"/>
      <c r="F28" s="91"/>
      <c r="G28" s="7"/>
      <c r="H28" s="8"/>
      <c r="I28" s="9">
        <f>G28*H28</f>
        <v>0</v>
      </c>
    </row>
    <row r="29" spans="3:9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9" ht="41.25" customHeight="1">
      <c r="C30" s="91"/>
      <c r="D30" s="15"/>
      <c r="E30" s="91"/>
      <c r="F30" s="91"/>
      <c r="G30" s="7"/>
      <c r="H30" s="8"/>
      <c r="I30" s="9">
        <f t="shared" si="1"/>
        <v>0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0</v>
      </c>
    </row>
    <row r="32" spans="3:9" ht="24.75" customHeight="1">
      <c r="C32" s="91" t="s">
        <v>69</v>
      </c>
      <c r="D32" s="15"/>
      <c r="E32" s="91"/>
      <c r="F32" s="91"/>
      <c r="G32" s="7"/>
      <c r="H32" s="8"/>
      <c r="I32" s="9">
        <f t="shared" ref="I32:I33" si="2">G32*H32</f>
        <v>0</v>
      </c>
    </row>
    <row r="33" spans="3:9" ht="40.5" customHeight="1">
      <c r="C33" s="91"/>
      <c r="D33" s="15"/>
      <c r="E33" s="91"/>
      <c r="F33" s="91"/>
      <c r="G33" s="7"/>
      <c r="H33" s="8"/>
      <c r="I33" s="9">
        <f t="shared" si="2"/>
        <v>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0</v>
      </c>
    </row>
    <row r="35" spans="3:9" ht="27.75" customHeight="1">
      <c r="C35" s="91" t="s">
        <v>71</v>
      </c>
      <c r="D35" s="15"/>
      <c r="E35" s="91"/>
      <c r="F35" s="91"/>
      <c r="G35" s="7"/>
      <c r="H35" s="8"/>
      <c r="I35" s="9">
        <f t="shared" ref="I35:I36" si="3">G35*H35</f>
        <v>0</v>
      </c>
    </row>
    <row r="36" spans="3:9" ht="40.5" customHeight="1">
      <c r="C36" s="91"/>
      <c r="D36" s="15"/>
      <c r="E36" s="91"/>
      <c r="F36" s="91"/>
      <c r="G36" s="7"/>
      <c r="H36" s="8"/>
      <c r="I36" s="9">
        <f t="shared" si="3"/>
        <v>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 t="s">
        <v>139</v>
      </c>
      <c r="E45" s="6" t="s">
        <v>138</v>
      </c>
      <c r="F45" s="64">
        <v>1</v>
      </c>
      <c r="G45" s="7">
        <v>6</v>
      </c>
      <c r="H45" s="8">
        <v>5784000</v>
      </c>
      <c r="I45" s="9">
        <v>34704000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34704000</v>
      </c>
    </row>
    <row r="47" spans="3:9" ht="27" customHeight="1">
      <c r="C47" s="64" t="s">
        <v>69</v>
      </c>
      <c r="D47" s="15"/>
      <c r="E47" s="6"/>
      <c r="F47" s="64"/>
      <c r="G47" s="7"/>
      <c r="H47" s="8"/>
      <c r="I47" s="9">
        <f t="shared" ref="I47" si="4">G47*H47</f>
        <v>0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9" ht="24" customHeight="1">
      <c r="C49" s="64" t="s">
        <v>71</v>
      </c>
      <c r="D49" s="15"/>
      <c r="E49" s="6"/>
      <c r="F49" s="64"/>
      <c r="G49" s="7"/>
      <c r="H49" s="8"/>
      <c r="I49" s="9">
        <f t="shared" ref="I49" si="5">G49*H49</f>
        <v>0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34704000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/>
      <c r="E59" s="6"/>
      <c r="F59" s="64"/>
      <c r="G59" s="7"/>
      <c r="H59" s="8"/>
      <c r="I59" s="9">
        <f t="shared" ref="I59" si="6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68304000</v>
      </c>
    </row>
    <row r="75" spans="3:9">
      <c r="C75" s="2" t="s">
        <v>101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C1:J77"/>
  <sheetViews>
    <sheetView zoomScale="80" zoomScaleNormal="80" zoomScaleSheetLayoutView="100" workbookViewId="0">
      <selection activeCell="K12" sqref="K12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9.855468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31</v>
      </c>
      <c r="F1" s="79"/>
      <c r="G1" s="80"/>
      <c r="H1" s="81" t="s">
        <v>144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 ht="13.5" customHeight="1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"/>
      <c r="F7" s="7"/>
      <c r="G7" s="8"/>
      <c r="H7" s="9"/>
      <c r="I7" s="21"/>
    </row>
    <row r="8" spans="3:10" ht="15" customHeight="1">
      <c r="C8" s="76" t="s">
        <v>64</v>
      </c>
      <c r="D8" s="76"/>
      <c r="E8" s="76"/>
      <c r="F8" s="76"/>
      <c r="G8" s="76"/>
      <c r="H8" s="76"/>
      <c r="I8" s="22">
        <f>SUM(I7)</f>
        <v>0</v>
      </c>
    </row>
    <row r="9" spans="3:10" ht="15" customHeight="1">
      <c r="C9" s="88" t="s">
        <v>65</v>
      </c>
      <c r="D9" s="15" t="s">
        <v>145</v>
      </c>
      <c r="E9" s="6" t="s">
        <v>138</v>
      </c>
      <c r="F9" s="7">
        <v>12</v>
      </c>
      <c r="G9" s="8">
        <v>1</v>
      </c>
      <c r="H9" s="9">
        <v>5000000</v>
      </c>
      <c r="I9" s="21">
        <v>60000000</v>
      </c>
    </row>
    <row r="10" spans="3:10" ht="25.5" customHeight="1">
      <c r="C10" s="90"/>
      <c r="D10" s="15" t="s">
        <v>146</v>
      </c>
      <c r="E10" s="64" t="s">
        <v>138</v>
      </c>
      <c r="F10" s="6">
        <v>12</v>
      </c>
      <c r="G10" s="7">
        <v>1</v>
      </c>
      <c r="H10" s="8">
        <v>1309000</v>
      </c>
      <c r="I10" s="21">
        <f>H10*G10*F10</f>
        <v>15708000</v>
      </c>
      <c r="J10" s="3"/>
    </row>
    <row r="11" spans="3:10" ht="15" customHeight="1">
      <c r="C11" s="76" t="s">
        <v>68</v>
      </c>
      <c r="D11" s="76"/>
      <c r="E11" s="76"/>
      <c r="F11" s="76"/>
      <c r="G11" s="76"/>
      <c r="H11" s="76"/>
      <c r="I11" s="22">
        <f>SUM(I9:I10)</f>
        <v>75708000</v>
      </c>
    </row>
    <row r="12" spans="3:10" ht="15" customHeight="1">
      <c r="C12" s="88" t="s">
        <v>69</v>
      </c>
      <c r="D12" s="15" t="s">
        <v>145</v>
      </c>
      <c r="E12" s="6" t="s">
        <v>138</v>
      </c>
      <c r="F12" s="7">
        <v>6</v>
      </c>
      <c r="G12" s="6">
        <v>1</v>
      </c>
      <c r="H12" s="9">
        <v>5000000</v>
      </c>
      <c r="I12" s="9">
        <f>F12*G12*H12</f>
        <v>30000000</v>
      </c>
    </row>
    <row r="13" spans="3:10" ht="27.75" customHeight="1">
      <c r="C13" s="90"/>
      <c r="D13" s="15" t="s">
        <v>146</v>
      </c>
      <c r="E13" s="6" t="s">
        <v>138</v>
      </c>
      <c r="F13" s="7">
        <v>6</v>
      </c>
      <c r="G13" s="7">
        <v>1</v>
      </c>
      <c r="H13" s="8">
        <v>1309000</v>
      </c>
      <c r="I13" s="23">
        <f>H13*G13*F13</f>
        <v>7854000</v>
      </c>
    </row>
    <row r="14" spans="3:10" ht="15" customHeight="1">
      <c r="C14" s="76" t="s">
        <v>70</v>
      </c>
      <c r="D14" s="76"/>
      <c r="E14" s="76"/>
      <c r="F14" s="76"/>
      <c r="G14" s="76"/>
      <c r="H14" s="76"/>
      <c r="I14" s="22">
        <f>SUM(I12:I13)</f>
        <v>37854000</v>
      </c>
    </row>
    <row r="15" spans="3:10" ht="30.75" customHeight="1">
      <c r="C15" s="64" t="s">
        <v>71</v>
      </c>
      <c r="D15" s="15"/>
      <c r="E15" s="6"/>
      <c r="F15" s="7"/>
      <c r="G15" s="8"/>
      <c r="H15" s="9"/>
      <c r="I15" s="21"/>
    </row>
    <row r="16" spans="3:10" ht="13.5" customHeight="1">
      <c r="C16" s="76" t="s">
        <v>72</v>
      </c>
      <c r="D16" s="76"/>
      <c r="E16" s="76"/>
      <c r="F16" s="76"/>
      <c r="G16" s="76"/>
      <c r="H16" s="76"/>
      <c r="I16" s="14">
        <f>SUM(I15:I15)</f>
        <v>0</v>
      </c>
    </row>
    <row r="17" spans="3:9">
      <c r="C17" s="86" t="s">
        <v>73</v>
      </c>
      <c r="D17" s="86"/>
      <c r="E17" s="86"/>
      <c r="F17" s="86"/>
      <c r="G17" s="86"/>
      <c r="H17" s="86"/>
      <c r="I17" s="20">
        <f>I8+I11+I14+I16</f>
        <v>113562000</v>
      </c>
    </row>
    <row r="18" spans="3:9" ht="6" customHeight="1">
      <c r="C18" s="10"/>
      <c r="D18" s="10"/>
      <c r="E18" s="11"/>
      <c r="F18" s="10"/>
      <c r="G18" s="10"/>
      <c r="H18" s="10"/>
      <c r="I18" s="10"/>
    </row>
    <row r="19" spans="3:9">
      <c r="C19" s="87" t="s">
        <v>74</v>
      </c>
      <c r="D19" s="87"/>
      <c r="E19" s="87"/>
      <c r="F19" s="87"/>
      <c r="G19" s="87"/>
      <c r="H19" s="87"/>
      <c r="I19" s="87"/>
    </row>
    <row r="20" spans="3:9" ht="13.5" customHeight="1">
      <c r="C20" s="85" t="s">
        <v>52</v>
      </c>
      <c r="D20" s="85" t="s">
        <v>75</v>
      </c>
      <c r="E20" s="85" t="s">
        <v>54</v>
      </c>
      <c r="F20" s="85"/>
      <c r="G20" s="65" t="s">
        <v>56</v>
      </c>
      <c r="H20" s="65" t="s">
        <v>57</v>
      </c>
      <c r="I20" s="85" t="s">
        <v>76</v>
      </c>
    </row>
    <row r="21" spans="3:9" ht="13.5" customHeight="1">
      <c r="C21" s="85"/>
      <c r="D21" s="85"/>
      <c r="E21" s="85" t="s">
        <v>59</v>
      </c>
      <c r="F21" s="85"/>
      <c r="G21" s="65" t="s">
        <v>61</v>
      </c>
      <c r="H21" s="65" t="s">
        <v>77</v>
      </c>
      <c r="I21" s="85"/>
    </row>
    <row r="22" spans="3:9" ht="37.5" customHeight="1">
      <c r="C22" s="88" t="s">
        <v>63</v>
      </c>
      <c r="D22" s="15" t="s">
        <v>79</v>
      </c>
      <c r="E22" s="91" t="s">
        <v>147</v>
      </c>
      <c r="F22" s="91"/>
      <c r="G22" s="7">
        <v>1</v>
      </c>
      <c r="H22" s="8">
        <v>2500000</v>
      </c>
      <c r="I22" s="9">
        <v>2500000</v>
      </c>
    </row>
    <row r="23" spans="3:9" ht="27" customHeight="1">
      <c r="C23" s="89"/>
      <c r="D23" s="15" t="s">
        <v>148</v>
      </c>
      <c r="E23" s="91" t="s">
        <v>147</v>
      </c>
      <c r="F23" s="91"/>
      <c r="G23" s="7">
        <v>1</v>
      </c>
      <c r="H23" s="8">
        <v>400000</v>
      </c>
      <c r="I23" s="9">
        <v>400000</v>
      </c>
    </row>
    <row r="24" spans="3:9" ht="27" customHeight="1">
      <c r="C24" s="89"/>
      <c r="D24" s="15"/>
      <c r="E24" s="91"/>
      <c r="F24" s="91"/>
      <c r="G24" s="7"/>
      <c r="H24" s="8"/>
      <c r="I24" s="9">
        <f>G24*H24</f>
        <v>0</v>
      </c>
    </row>
    <row r="25" spans="3:9" ht="27" customHeight="1">
      <c r="C25" s="89"/>
      <c r="D25" s="15"/>
      <c r="E25" s="91"/>
      <c r="F25" s="91"/>
      <c r="G25" s="7"/>
      <c r="H25" s="8"/>
      <c r="I25" s="9">
        <f t="shared" ref="I25:I26" si="0">G25*H25</f>
        <v>0</v>
      </c>
    </row>
    <row r="26" spans="3:9" ht="36.75" customHeight="1">
      <c r="C26" s="90"/>
      <c r="D26" s="15"/>
      <c r="E26" s="91"/>
      <c r="F26" s="91"/>
      <c r="G26" s="7"/>
      <c r="H26" s="8"/>
      <c r="I26" s="9">
        <f t="shared" si="0"/>
        <v>0</v>
      </c>
    </row>
    <row r="27" spans="3:9">
      <c r="C27" s="76" t="s">
        <v>78</v>
      </c>
      <c r="D27" s="76"/>
      <c r="E27" s="76"/>
      <c r="F27" s="76"/>
      <c r="G27" s="76"/>
      <c r="H27" s="76"/>
      <c r="I27" s="13">
        <f>SUM(I22:I23)</f>
        <v>2900000</v>
      </c>
    </row>
    <row r="28" spans="3:9">
      <c r="C28" s="91" t="s">
        <v>65</v>
      </c>
      <c r="D28" s="15" t="s">
        <v>79</v>
      </c>
      <c r="E28" s="91" t="s">
        <v>147</v>
      </c>
      <c r="F28" s="91"/>
      <c r="G28" s="7">
        <v>1</v>
      </c>
      <c r="H28" s="8">
        <v>2500000</v>
      </c>
      <c r="I28" s="9">
        <v>2500000</v>
      </c>
    </row>
    <row r="29" spans="3:9" ht="13.5" customHeight="1">
      <c r="C29" s="91"/>
      <c r="D29" s="15" t="s">
        <v>148</v>
      </c>
      <c r="E29" s="91" t="s">
        <v>147</v>
      </c>
      <c r="F29" s="91"/>
      <c r="G29" s="7">
        <v>1</v>
      </c>
      <c r="H29" s="8">
        <v>400000</v>
      </c>
      <c r="I29" s="9">
        <v>400000</v>
      </c>
    </row>
    <row r="30" spans="3:9">
      <c r="C30" s="91"/>
      <c r="D30" s="15"/>
      <c r="E30" s="91"/>
      <c r="F30" s="91"/>
      <c r="G30" s="7"/>
      <c r="H30" s="8"/>
      <c r="I30" s="9">
        <f>G30*H30</f>
        <v>0</v>
      </c>
    </row>
    <row r="31" spans="3:9">
      <c r="C31" s="91"/>
      <c r="D31" s="15"/>
      <c r="E31" s="91"/>
      <c r="F31" s="91"/>
      <c r="G31" s="7"/>
      <c r="H31" s="8"/>
      <c r="I31" s="9">
        <f t="shared" ref="I31:I32" si="1">G31*H31</f>
        <v>0</v>
      </c>
    </row>
    <row r="32" spans="3:9" ht="41.25" customHeight="1">
      <c r="C32" s="91"/>
      <c r="D32" s="15"/>
      <c r="E32" s="91"/>
      <c r="F32" s="91"/>
      <c r="G32" s="7"/>
      <c r="H32" s="8"/>
      <c r="I32" s="9">
        <f t="shared" si="1"/>
        <v>0</v>
      </c>
    </row>
    <row r="33" spans="3:9">
      <c r="C33" s="76" t="s">
        <v>68</v>
      </c>
      <c r="D33" s="76"/>
      <c r="E33" s="76"/>
      <c r="F33" s="76"/>
      <c r="G33" s="76"/>
      <c r="H33" s="76"/>
      <c r="I33" s="13">
        <f>SUM(I28:I32)</f>
        <v>2900000</v>
      </c>
    </row>
    <row r="34" spans="3:9" ht="24.75" customHeight="1">
      <c r="C34" s="91" t="s">
        <v>69</v>
      </c>
      <c r="D34" s="15" t="s">
        <v>79</v>
      </c>
      <c r="E34" s="91" t="s">
        <v>147</v>
      </c>
      <c r="F34" s="91"/>
      <c r="G34" s="7">
        <v>1</v>
      </c>
      <c r="H34" s="8">
        <v>2500000</v>
      </c>
      <c r="I34" s="9">
        <v>2500000</v>
      </c>
    </row>
    <row r="35" spans="3:9" ht="13.5" customHeight="1">
      <c r="C35" s="91"/>
      <c r="D35" s="15" t="s">
        <v>148</v>
      </c>
      <c r="E35" s="91" t="s">
        <v>147</v>
      </c>
      <c r="F35" s="91"/>
      <c r="G35" s="7">
        <v>1</v>
      </c>
      <c r="H35" s="8">
        <v>400000</v>
      </c>
      <c r="I35" s="9">
        <v>400000</v>
      </c>
    </row>
    <row r="36" spans="3:9">
      <c r="C36" s="76" t="s">
        <v>83</v>
      </c>
      <c r="D36" s="76"/>
      <c r="E36" s="76"/>
      <c r="F36" s="76"/>
      <c r="G36" s="76"/>
      <c r="H36" s="76"/>
      <c r="I36" s="13">
        <f>SUM(I34:I35)</f>
        <v>2900000</v>
      </c>
    </row>
    <row r="37" spans="3:9">
      <c r="C37" s="91" t="s">
        <v>71</v>
      </c>
      <c r="D37" s="15"/>
      <c r="E37" s="91"/>
      <c r="F37" s="91"/>
      <c r="G37" s="7"/>
      <c r="H37" s="8"/>
      <c r="I37" s="9"/>
    </row>
    <row r="38" spans="3:9" ht="13.5" customHeight="1">
      <c r="C38" s="91"/>
      <c r="D38" s="15"/>
      <c r="E38" s="91"/>
      <c r="F38" s="91"/>
      <c r="G38" s="7"/>
      <c r="H38" s="8"/>
      <c r="I38" s="9"/>
    </row>
    <row r="39" spans="3:9" ht="13.5" customHeight="1">
      <c r="C39" s="76" t="s">
        <v>72</v>
      </c>
      <c r="D39" s="76"/>
      <c r="E39" s="76"/>
      <c r="F39" s="76"/>
      <c r="G39" s="76"/>
      <c r="H39" s="76"/>
      <c r="I39" s="14">
        <f>SUM(I37:I38)</f>
        <v>0</v>
      </c>
    </row>
    <row r="40" spans="3:9">
      <c r="C40" s="86" t="s">
        <v>73</v>
      </c>
      <c r="D40" s="86"/>
      <c r="E40" s="86"/>
      <c r="F40" s="86"/>
      <c r="G40" s="86"/>
      <c r="H40" s="86"/>
      <c r="I40" s="20">
        <f>I27+I33+I36+I39</f>
        <v>8700000</v>
      </c>
    </row>
    <row r="41" spans="3:9" ht="6" customHeight="1">
      <c r="C41" s="10"/>
      <c r="D41" s="10"/>
      <c r="E41" s="11"/>
      <c r="F41" s="10"/>
      <c r="G41" s="10"/>
      <c r="H41" s="10"/>
      <c r="I41" s="10"/>
    </row>
    <row r="42" spans="3:9">
      <c r="C42" s="84" t="s">
        <v>84</v>
      </c>
      <c r="D42" s="84"/>
      <c r="E42" s="84"/>
      <c r="F42" s="84"/>
      <c r="G42" s="84"/>
      <c r="H42" s="84"/>
      <c r="I42" s="84"/>
    </row>
    <row r="43" spans="3:9">
      <c r="C43" s="85" t="s">
        <v>52</v>
      </c>
      <c r="D43" s="85" t="s">
        <v>75</v>
      </c>
      <c r="E43" s="65" t="s">
        <v>54</v>
      </c>
      <c r="F43" s="65" t="s">
        <v>55</v>
      </c>
      <c r="G43" s="65" t="s">
        <v>56</v>
      </c>
      <c r="H43" s="65" t="s">
        <v>57</v>
      </c>
      <c r="I43" s="85" t="s">
        <v>58</v>
      </c>
    </row>
    <row r="44" spans="3:9" ht="13.5" customHeight="1">
      <c r="C44" s="85"/>
      <c r="D44" s="85"/>
      <c r="E44" s="65" t="s">
        <v>59</v>
      </c>
      <c r="F44" s="65" t="s">
        <v>61</v>
      </c>
      <c r="G44" s="65" t="s">
        <v>60</v>
      </c>
      <c r="H44" s="65" t="s">
        <v>77</v>
      </c>
      <c r="I44" s="85"/>
    </row>
    <row r="45" spans="3:9" ht="24.75" customHeight="1">
      <c r="C45" s="64" t="s">
        <v>63</v>
      </c>
      <c r="D45" s="15"/>
      <c r="E45" s="6"/>
      <c r="F45" s="64"/>
      <c r="G45" s="7"/>
      <c r="H45" s="8"/>
      <c r="I45" s="9"/>
    </row>
    <row r="46" spans="3:9">
      <c r="C46" s="76" t="s">
        <v>78</v>
      </c>
      <c r="D46" s="76"/>
      <c r="E46" s="76"/>
      <c r="F46" s="76"/>
      <c r="G46" s="76"/>
      <c r="H46" s="76"/>
      <c r="I46" s="13">
        <f>SUM(I45:I45)</f>
        <v>0</v>
      </c>
    </row>
    <row r="47" spans="3:9" ht="24" customHeight="1">
      <c r="C47" s="64" t="s">
        <v>65</v>
      </c>
      <c r="D47" s="15" t="s">
        <v>149</v>
      </c>
      <c r="E47" s="6" t="s">
        <v>138</v>
      </c>
      <c r="F47" s="64">
        <v>1</v>
      </c>
      <c r="G47" s="7">
        <v>12</v>
      </c>
      <c r="H47" s="8">
        <v>5784000</v>
      </c>
      <c r="I47" s="9">
        <v>69408000</v>
      </c>
    </row>
    <row r="48" spans="3:9" ht="13.5" customHeight="1">
      <c r="C48" s="76" t="s">
        <v>68</v>
      </c>
      <c r="D48" s="76"/>
      <c r="E48" s="76"/>
      <c r="F48" s="76"/>
      <c r="G48" s="76"/>
      <c r="H48" s="76"/>
      <c r="I48" s="13">
        <f>SUM(I47:I47)</f>
        <v>69408000</v>
      </c>
    </row>
    <row r="49" spans="3:9" ht="27" customHeight="1">
      <c r="C49" s="64" t="s">
        <v>69</v>
      </c>
      <c r="D49" s="15" t="s">
        <v>149</v>
      </c>
      <c r="E49" s="6" t="s">
        <v>138</v>
      </c>
      <c r="F49" s="64">
        <v>1</v>
      </c>
      <c r="G49" s="7">
        <v>6</v>
      </c>
      <c r="H49" s="8">
        <v>5784000</v>
      </c>
      <c r="I49" s="9">
        <f t="shared" ref="I49" si="2">G49*H49</f>
        <v>34704000</v>
      </c>
    </row>
    <row r="50" spans="3:9" ht="13.5" customHeight="1">
      <c r="C50" s="76" t="s">
        <v>70</v>
      </c>
      <c r="D50" s="76"/>
      <c r="E50" s="76"/>
      <c r="F50" s="76"/>
      <c r="G50" s="76"/>
      <c r="H50" s="76"/>
      <c r="I50" s="13">
        <f>SUM(I49:I49)</f>
        <v>34704000</v>
      </c>
    </row>
    <row r="51" spans="3:9" ht="24" customHeight="1">
      <c r="C51" s="64" t="s">
        <v>71</v>
      </c>
      <c r="D51" s="15"/>
      <c r="E51" s="6"/>
      <c r="F51" s="64"/>
      <c r="G51" s="7"/>
      <c r="H51" s="8"/>
      <c r="I51" s="9"/>
    </row>
    <row r="52" spans="3:9" ht="13.5" customHeight="1">
      <c r="C52" s="76" t="s">
        <v>72</v>
      </c>
      <c r="D52" s="76"/>
      <c r="E52" s="76"/>
      <c r="F52" s="76"/>
      <c r="G52" s="76"/>
      <c r="H52" s="76"/>
      <c r="I52" s="14"/>
    </row>
    <row r="53" spans="3:9">
      <c r="C53" s="86" t="s">
        <v>73</v>
      </c>
      <c r="D53" s="86"/>
      <c r="E53" s="86"/>
      <c r="F53" s="86"/>
      <c r="G53" s="86"/>
      <c r="H53" s="86"/>
      <c r="I53" s="20">
        <f>I46+I48+I50+I52</f>
        <v>104112000</v>
      </c>
    </row>
    <row r="54" spans="3:9" ht="6" customHeight="1">
      <c r="C54" s="10"/>
      <c r="D54" s="10"/>
      <c r="E54" s="11"/>
      <c r="F54" s="10"/>
      <c r="G54" s="10"/>
      <c r="H54" s="10"/>
      <c r="I54" s="10"/>
    </row>
    <row r="55" spans="3:9">
      <c r="C55" s="84" t="s">
        <v>87</v>
      </c>
      <c r="D55" s="84"/>
      <c r="E55" s="84"/>
      <c r="F55" s="84"/>
      <c r="G55" s="84"/>
      <c r="H55" s="84"/>
      <c r="I55" s="84"/>
    </row>
    <row r="56" spans="3:9" ht="13.5" customHeight="1">
      <c r="C56" s="85" t="s">
        <v>52</v>
      </c>
      <c r="D56" s="85" t="s">
        <v>75</v>
      </c>
      <c r="E56" s="65" t="s">
        <v>54</v>
      </c>
      <c r="F56" s="65" t="s">
        <v>55</v>
      </c>
      <c r="G56" s="65" t="s">
        <v>56</v>
      </c>
      <c r="H56" s="65" t="s">
        <v>57</v>
      </c>
      <c r="I56" s="85" t="s">
        <v>88</v>
      </c>
    </row>
    <row r="57" spans="3:9" ht="27.75" customHeight="1">
      <c r="C57" s="85"/>
      <c r="D57" s="85"/>
      <c r="E57" s="65" t="s">
        <v>59</v>
      </c>
      <c r="F57" s="65" t="s">
        <v>61</v>
      </c>
      <c r="G57" s="65" t="s">
        <v>60</v>
      </c>
      <c r="H57" s="65" t="s">
        <v>77</v>
      </c>
      <c r="I57" s="85"/>
    </row>
    <row r="58" spans="3:9" ht="13.5" customHeight="1">
      <c r="C58" s="91" t="s">
        <v>63</v>
      </c>
      <c r="D58" s="64"/>
      <c r="E58" s="64"/>
      <c r="F58" s="6"/>
      <c r="G58" s="7"/>
      <c r="H58" s="8"/>
      <c r="I58" s="9">
        <f>F58*G58*H58</f>
        <v>0</v>
      </c>
    </row>
    <row r="59" spans="3:9" ht="13.5" customHeight="1">
      <c r="C59" s="91"/>
      <c r="D59" s="64"/>
      <c r="E59" s="64"/>
      <c r="F59" s="6"/>
      <c r="G59" s="7"/>
      <c r="H59" s="8"/>
      <c r="I59" s="9">
        <f>F59*G59*H59</f>
        <v>0</v>
      </c>
    </row>
    <row r="60" spans="3:9" ht="13.5" customHeight="1">
      <c r="C60" s="76" t="s">
        <v>78</v>
      </c>
      <c r="D60" s="76"/>
      <c r="E60" s="76"/>
      <c r="F60" s="76"/>
      <c r="G60" s="76"/>
      <c r="H60" s="76"/>
      <c r="I60" s="13">
        <f>SUM(I58:I59)</f>
        <v>0</v>
      </c>
    </row>
    <row r="61" spans="3:9" ht="13.5" customHeight="1">
      <c r="C61" s="91" t="s">
        <v>65</v>
      </c>
      <c r="D61" s="15"/>
      <c r="E61" s="6"/>
      <c r="F61" s="64"/>
      <c r="G61" s="7"/>
      <c r="H61" s="8"/>
      <c r="I61" s="9">
        <f t="shared" ref="I61" si="3">G61*H61</f>
        <v>0</v>
      </c>
    </row>
    <row r="62" spans="3:9" ht="13.5" customHeight="1">
      <c r="C62" s="91"/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76" t="s">
        <v>68</v>
      </c>
      <c r="D63" s="76"/>
      <c r="E63" s="76"/>
      <c r="F63" s="76"/>
      <c r="G63" s="76"/>
      <c r="H63" s="76"/>
      <c r="I63" s="13">
        <f>SUM(I61:I62)</f>
        <v>0</v>
      </c>
    </row>
    <row r="64" spans="3:9" ht="13.5" customHeight="1">
      <c r="C64" s="91" t="s">
        <v>69</v>
      </c>
      <c r="D64" s="64"/>
      <c r="E64" s="64"/>
      <c r="F64" s="6"/>
      <c r="G64" s="7"/>
      <c r="H64" s="8"/>
      <c r="I64" s="9">
        <f>F64*G64*H64</f>
        <v>0</v>
      </c>
    </row>
    <row r="65" spans="3:9" ht="13.5" customHeight="1">
      <c r="C65" s="91"/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76" t="s">
        <v>70</v>
      </c>
      <c r="D66" s="76"/>
      <c r="E66" s="76"/>
      <c r="F66" s="76"/>
      <c r="G66" s="76"/>
      <c r="H66" s="76"/>
      <c r="I66" s="13">
        <f>SUM(I64:I65)</f>
        <v>0</v>
      </c>
    </row>
    <row r="67" spans="3:9" ht="13.5" customHeight="1">
      <c r="C67" s="91" t="s">
        <v>71</v>
      </c>
      <c r="D67" s="64"/>
      <c r="E67" s="64"/>
      <c r="F67" s="6"/>
      <c r="G67" s="7"/>
      <c r="H67" s="8"/>
      <c r="I67" s="9">
        <f>F67*G67*H67</f>
        <v>0</v>
      </c>
    </row>
    <row r="68" spans="3:9" ht="13.5" customHeight="1">
      <c r="C68" s="91"/>
      <c r="D68" s="64"/>
      <c r="E68" s="64"/>
      <c r="F68" s="6"/>
      <c r="G68" s="7"/>
      <c r="H68" s="8"/>
      <c r="I68" s="9">
        <f>F68*G68*H68</f>
        <v>0</v>
      </c>
    </row>
    <row r="69" spans="3:9" ht="13.5" customHeight="1">
      <c r="C69" s="93" t="s">
        <v>72</v>
      </c>
      <c r="D69" s="93"/>
      <c r="E69" s="93"/>
      <c r="F69" s="93"/>
      <c r="G69" s="93"/>
      <c r="H69" s="93"/>
      <c r="I69" s="14">
        <f>SUM(I55:I56)</f>
        <v>0</v>
      </c>
    </row>
    <row r="70" spans="3:9">
      <c r="C70" s="94" t="s">
        <v>73</v>
      </c>
      <c r="D70" s="95"/>
      <c r="E70" s="95"/>
      <c r="F70" s="95"/>
      <c r="G70" s="95"/>
      <c r="H70" s="96"/>
      <c r="I70" s="24">
        <f>I60+I63+I66+I69</f>
        <v>0</v>
      </c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>
      <c r="E72" s="2"/>
    </row>
    <row r="73" spans="3:9" ht="6" customHeight="1">
      <c r="C73" s="17"/>
      <c r="D73" s="17"/>
      <c r="E73" s="18"/>
      <c r="F73" s="17"/>
      <c r="G73" s="17"/>
      <c r="H73" s="17"/>
      <c r="I73" s="17"/>
    </row>
    <row r="74" spans="3:9" ht="6" customHeight="1">
      <c r="C74" s="17"/>
      <c r="D74" s="17"/>
      <c r="E74" s="18"/>
      <c r="F74" s="17"/>
      <c r="G74" s="17"/>
      <c r="H74" s="17"/>
      <c r="I74" s="17"/>
    </row>
    <row r="75" spans="3:9">
      <c r="C75" s="86" t="s">
        <v>89</v>
      </c>
      <c r="D75" s="86"/>
      <c r="E75" s="86"/>
      <c r="F75" s="86"/>
      <c r="G75" s="86"/>
      <c r="H75" s="86"/>
      <c r="I75" s="25">
        <f>I17+I40+I53+I70</f>
        <v>226374000</v>
      </c>
    </row>
    <row r="77" spans="3:9">
      <c r="C77" s="2" t="s">
        <v>101</v>
      </c>
    </row>
  </sheetData>
  <mergeCells count="69">
    <mergeCell ref="C75:H75"/>
    <mergeCell ref="C63:H63"/>
    <mergeCell ref="C64:C65"/>
    <mergeCell ref="C66:H66"/>
    <mergeCell ref="C67:C68"/>
    <mergeCell ref="C69:H69"/>
    <mergeCell ref="C70:H70"/>
    <mergeCell ref="C61:C62"/>
    <mergeCell ref="C46:H46"/>
    <mergeCell ref="C48:H48"/>
    <mergeCell ref="C50:H50"/>
    <mergeCell ref="C52:H52"/>
    <mergeCell ref="C53:H53"/>
    <mergeCell ref="C55:I55"/>
    <mergeCell ref="C56:C57"/>
    <mergeCell ref="D56:D57"/>
    <mergeCell ref="I56:I57"/>
    <mergeCell ref="C58:C59"/>
    <mergeCell ref="C60:H60"/>
    <mergeCell ref="C39:H39"/>
    <mergeCell ref="C40:H40"/>
    <mergeCell ref="C42:I42"/>
    <mergeCell ref="C43:C44"/>
    <mergeCell ref="D43:D44"/>
    <mergeCell ref="I43:I44"/>
    <mergeCell ref="C37:C38"/>
    <mergeCell ref="E37:F37"/>
    <mergeCell ref="E38:F38"/>
    <mergeCell ref="C27:H27"/>
    <mergeCell ref="C28:C32"/>
    <mergeCell ref="E28:F28"/>
    <mergeCell ref="E29:F29"/>
    <mergeCell ref="E30:F30"/>
    <mergeCell ref="E31:F31"/>
    <mergeCell ref="E32:F32"/>
    <mergeCell ref="C33:H33"/>
    <mergeCell ref="C34:C35"/>
    <mergeCell ref="E34:F34"/>
    <mergeCell ref="E35:F35"/>
    <mergeCell ref="C36:H36"/>
    <mergeCell ref="C22:C26"/>
    <mergeCell ref="E22:F22"/>
    <mergeCell ref="E23:F23"/>
    <mergeCell ref="E24:F24"/>
    <mergeCell ref="E25:F25"/>
    <mergeCell ref="E26:F26"/>
    <mergeCell ref="C14:H14"/>
    <mergeCell ref="C16:H16"/>
    <mergeCell ref="C17:H17"/>
    <mergeCell ref="C19:I19"/>
    <mergeCell ref="C20:C21"/>
    <mergeCell ref="D20:D21"/>
    <mergeCell ref="E20:F20"/>
    <mergeCell ref="I20:I21"/>
    <mergeCell ref="E21:F21"/>
    <mergeCell ref="C12:C13"/>
    <mergeCell ref="C9:C10"/>
    <mergeCell ref="C11:H11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C1:J67"/>
  <sheetViews>
    <sheetView topLeftCell="A4" zoomScale="70" zoomScaleNormal="70" zoomScaleSheetLayoutView="100" workbookViewId="0">
      <selection activeCell="K24" sqref="K24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30.71093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33</v>
      </c>
      <c r="F1" s="79"/>
      <c r="G1" s="80"/>
      <c r="H1" s="81" t="s">
        <v>150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 ht="13.5" customHeight="1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7" t="s">
        <v>151</v>
      </c>
      <c r="D9" s="15" t="s">
        <v>106</v>
      </c>
      <c r="E9" s="64" t="s">
        <v>138</v>
      </c>
      <c r="F9" s="6">
        <v>3</v>
      </c>
      <c r="G9" s="7">
        <v>1</v>
      </c>
      <c r="H9" s="8">
        <f>+(5000000*1.48)</f>
        <v>7400000</v>
      </c>
      <c r="I9" s="9">
        <f>F9*G9*H9</f>
        <v>22200000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60">
        <f>SUM(I9:I9)</f>
        <v>22200000</v>
      </c>
    </row>
    <row r="11" spans="3:10" ht="27.75" customHeight="1">
      <c r="C11" s="64" t="s">
        <v>69</v>
      </c>
      <c r="D11" s="15" t="s">
        <v>106</v>
      </c>
      <c r="E11" s="64" t="s">
        <v>138</v>
      </c>
      <c r="F11" s="6">
        <v>3</v>
      </c>
      <c r="G11" s="7">
        <v>1</v>
      </c>
      <c r="H11" s="8"/>
      <c r="I11" s="9">
        <f>F11*G11*H11</f>
        <v>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>
        <f>F13*G13*H13</f>
        <v>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22200000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 ht="13.5" customHeight="1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66" t="s">
        <v>63</v>
      </c>
      <c r="D20" s="15"/>
      <c r="E20" s="91"/>
      <c r="F20" s="91"/>
      <c r="G20" s="7"/>
      <c r="H20" s="8"/>
      <c r="I20" s="9">
        <f>G20*H20</f>
        <v>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SUM(I20:I20)</f>
        <v>0</v>
      </c>
    </row>
    <row r="22" spans="3:9">
      <c r="C22" s="91" t="s">
        <v>65</v>
      </c>
      <c r="D22" s="15"/>
      <c r="E22" s="91"/>
      <c r="F22" s="91"/>
      <c r="G22" s="7"/>
      <c r="H22" s="8"/>
      <c r="I22" s="9">
        <f>G22*H22</f>
        <v>0</v>
      </c>
    </row>
    <row r="23" spans="3:9">
      <c r="C23" s="91"/>
      <c r="D23" s="15"/>
      <c r="E23" s="91"/>
      <c r="F23" s="91"/>
      <c r="G23" s="7"/>
      <c r="H23" s="8"/>
      <c r="I23" s="9">
        <f>G23*H23</f>
        <v>0</v>
      </c>
    </row>
    <row r="24" spans="3:9">
      <c r="C24" s="91"/>
      <c r="D24" s="15"/>
      <c r="E24" s="91"/>
      <c r="F24" s="91"/>
      <c r="G24" s="7"/>
      <c r="H24" s="8"/>
      <c r="I24" s="9">
        <f>G24*H24</f>
        <v>0</v>
      </c>
    </row>
    <row r="25" spans="3:9" ht="13.5" customHeight="1">
      <c r="C25" s="76" t="s">
        <v>68</v>
      </c>
      <c r="D25" s="76"/>
      <c r="E25" s="76"/>
      <c r="F25" s="76"/>
      <c r="G25" s="76"/>
      <c r="H25" s="76"/>
      <c r="I25" s="13">
        <f>SUM(I22:I24)</f>
        <v>0</v>
      </c>
    </row>
    <row r="26" spans="3:9" ht="24.75" customHeight="1">
      <c r="C26" s="64" t="s">
        <v>69</v>
      </c>
      <c r="D26" s="15"/>
      <c r="E26" s="91"/>
      <c r="F26" s="91"/>
      <c r="G26" s="7"/>
      <c r="H26" s="8"/>
      <c r="I26" s="9">
        <f t="shared" ref="I26" si="0">G26*H26</f>
        <v>0</v>
      </c>
    </row>
    <row r="27" spans="3:9" ht="13.5" customHeight="1">
      <c r="C27" s="76" t="s">
        <v>83</v>
      </c>
      <c r="D27" s="76"/>
      <c r="E27" s="76"/>
      <c r="F27" s="76"/>
      <c r="G27" s="76"/>
      <c r="H27" s="76"/>
      <c r="I27" s="13">
        <f>SUM(I26:I26)</f>
        <v>0</v>
      </c>
    </row>
    <row r="28" spans="3:9" ht="27.75" customHeight="1">
      <c r="C28" s="64" t="s">
        <v>71</v>
      </c>
      <c r="D28" s="15"/>
      <c r="E28" s="91"/>
      <c r="F28" s="91"/>
      <c r="G28" s="7"/>
      <c r="H28" s="8"/>
      <c r="I28" s="9">
        <f t="shared" ref="I28" si="1">G28*H28</f>
        <v>0</v>
      </c>
    </row>
    <row r="29" spans="3:9" ht="13.5" customHeight="1">
      <c r="C29" s="76" t="s">
        <v>72</v>
      </c>
      <c r="D29" s="76"/>
      <c r="E29" s="76"/>
      <c r="F29" s="76"/>
      <c r="G29" s="76"/>
      <c r="H29" s="76"/>
      <c r="I29" s="14">
        <f>SUM(I28:I28)</f>
        <v>0</v>
      </c>
    </row>
    <row r="30" spans="3:9">
      <c r="C30" s="86" t="s">
        <v>73</v>
      </c>
      <c r="D30" s="86"/>
      <c r="E30" s="86"/>
      <c r="F30" s="86"/>
      <c r="G30" s="86"/>
      <c r="H30" s="86"/>
      <c r="I30" s="12">
        <f>I21+I25+I27+I29</f>
        <v>0</v>
      </c>
    </row>
    <row r="31" spans="3:9" ht="6" customHeight="1">
      <c r="C31" s="10"/>
      <c r="D31" s="10"/>
      <c r="E31" s="11"/>
      <c r="F31" s="10"/>
      <c r="G31" s="10"/>
      <c r="H31" s="10"/>
      <c r="I31" s="10"/>
    </row>
    <row r="32" spans="3:9" ht="13.5" customHeight="1">
      <c r="C32" s="84" t="s">
        <v>84</v>
      </c>
      <c r="D32" s="84"/>
      <c r="E32" s="84"/>
      <c r="F32" s="84"/>
      <c r="G32" s="84"/>
      <c r="H32" s="84"/>
      <c r="I32" s="84"/>
    </row>
    <row r="33" spans="3:9" ht="13.5" customHeight="1">
      <c r="C33" s="85" t="s">
        <v>52</v>
      </c>
      <c r="D33" s="85" t="s">
        <v>75</v>
      </c>
      <c r="E33" s="65" t="s">
        <v>54</v>
      </c>
      <c r="F33" s="65" t="s">
        <v>55</v>
      </c>
      <c r="G33" s="65" t="s">
        <v>56</v>
      </c>
      <c r="H33" s="65" t="s">
        <v>57</v>
      </c>
      <c r="I33" s="85" t="s">
        <v>58</v>
      </c>
    </row>
    <row r="34" spans="3:9">
      <c r="C34" s="85"/>
      <c r="D34" s="85"/>
      <c r="E34" s="65" t="s">
        <v>59</v>
      </c>
      <c r="F34" s="65" t="s">
        <v>61</v>
      </c>
      <c r="G34" s="65" t="s">
        <v>60</v>
      </c>
      <c r="H34" s="65" t="s">
        <v>77</v>
      </c>
      <c r="I34" s="85"/>
    </row>
    <row r="35" spans="3:9" ht="24.75" customHeight="1">
      <c r="C35" s="64" t="s">
        <v>63</v>
      </c>
      <c r="D35" s="15"/>
      <c r="E35" s="6"/>
      <c r="F35" s="64"/>
      <c r="G35" s="7"/>
      <c r="H35" s="8"/>
      <c r="I35" s="9">
        <f>F35*G35*H35</f>
        <v>0</v>
      </c>
    </row>
    <row r="36" spans="3:9" ht="13.5" customHeight="1">
      <c r="C36" s="76" t="s">
        <v>78</v>
      </c>
      <c r="D36" s="76"/>
      <c r="E36" s="76"/>
      <c r="F36" s="76"/>
      <c r="G36" s="76"/>
      <c r="H36" s="76"/>
      <c r="I36" s="13">
        <f>SUM(I35:I35)</f>
        <v>0</v>
      </c>
    </row>
    <row r="37" spans="3:9" ht="24" customHeight="1">
      <c r="C37" s="64" t="s">
        <v>65</v>
      </c>
      <c r="D37" s="15" t="s">
        <v>139</v>
      </c>
      <c r="E37" s="6" t="s">
        <v>138</v>
      </c>
      <c r="F37" s="64">
        <v>1</v>
      </c>
      <c r="G37" s="7">
        <v>6</v>
      </c>
      <c r="H37" s="8">
        <v>5784000</v>
      </c>
      <c r="I37" s="9">
        <f>F37*G37*H37</f>
        <v>34704000</v>
      </c>
    </row>
    <row r="38" spans="3:9" ht="13.5" customHeight="1">
      <c r="C38" s="76" t="s">
        <v>68</v>
      </c>
      <c r="D38" s="76"/>
      <c r="E38" s="76"/>
      <c r="F38" s="76"/>
      <c r="G38" s="76"/>
      <c r="H38" s="76"/>
      <c r="I38" s="13">
        <f>SUM(I37:I37)</f>
        <v>34704000</v>
      </c>
    </row>
    <row r="39" spans="3:9" ht="27" customHeight="1">
      <c r="C39" s="64" t="s">
        <v>69</v>
      </c>
      <c r="D39" s="15"/>
      <c r="E39" s="6"/>
      <c r="F39" s="64"/>
      <c r="G39" s="7"/>
      <c r="H39" s="8"/>
      <c r="I39" s="9">
        <f t="shared" ref="I39" si="2">G39*H39</f>
        <v>0</v>
      </c>
    </row>
    <row r="40" spans="3:9" ht="13.5" customHeight="1">
      <c r="C40" s="76" t="s">
        <v>70</v>
      </c>
      <c r="D40" s="76"/>
      <c r="E40" s="76"/>
      <c r="F40" s="76"/>
      <c r="G40" s="76"/>
      <c r="H40" s="76"/>
      <c r="I40" s="13">
        <f>SUM(I39:I39)</f>
        <v>0</v>
      </c>
    </row>
    <row r="41" spans="3:9" ht="24" customHeight="1">
      <c r="C41" s="64" t="s">
        <v>71</v>
      </c>
      <c r="D41" s="15"/>
      <c r="E41" s="6"/>
      <c r="F41" s="64"/>
      <c r="G41" s="7"/>
      <c r="H41" s="8"/>
      <c r="I41" s="9">
        <f t="shared" ref="I41" si="3">G41*H41</f>
        <v>0</v>
      </c>
    </row>
    <row r="42" spans="3:9" ht="13.5" customHeight="1">
      <c r="C42" s="76" t="s">
        <v>72</v>
      </c>
      <c r="D42" s="76"/>
      <c r="E42" s="76"/>
      <c r="F42" s="76"/>
      <c r="G42" s="76"/>
      <c r="H42" s="76"/>
      <c r="I42" s="14">
        <f>SUM(I41:I41)</f>
        <v>0</v>
      </c>
    </row>
    <row r="43" spans="3:9">
      <c r="C43" s="86" t="s">
        <v>73</v>
      </c>
      <c r="D43" s="86"/>
      <c r="E43" s="86"/>
      <c r="F43" s="86"/>
      <c r="G43" s="86"/>
      <c r="H43" s="86"/>
      <c r="I43" s="12">
        <f>I36+I38+I40+I42</f>
        <v>34704000</v>
      </c>
    </row>
    <row r="44" spans="3:9" ht="6" customHeight="1">
      <c r="C44" s="10"/>
      <c r="D44" s="10"/>
      <c r="E44" s="11"/>
      <c r="F44" s="10"/>
      <c r="G44" s="10"/>
      <c r="H44" s="10"/>
      <c r="I44" s="10"/>
    </row>
    <row r="45" spans="3:9" ht="13.5" customHeight="1">
      <c r="C45" s="84" t="s">
        <v>87</v>
      </c>
      <c r="D45" s="84"/>
      <c r="E45" s="84"/>
      <c r="F45" s="84"/>
      <c r="G45" s="84"/>
      <c r="H45" s="84"/>
      <c r="I45" s="84"/>
    </row>
    <row r="46" spans="3:9" ht="13.5" customHeight="1">
      <c r="C46" s="85" t="s">
        <v>52</v>
      </c>
      <c r="D46" s="85" t="s">
        <v>75</v>
      </c>
      <c r="E46" s="65" t="s">
        <v>54</v>
      </c>
      <c r="F46" s="65" t="s">
        <v>55</v>
      </c>
      <c r="G46" s="65" t="s">
        <v>56</v>
      </c>
      <c r="H46" s="65" t="s">
        <v>57</v>
      </c>
      <c r="I46" s="85" t="s">
        <v>88</v>
      </c>
    </row>
    <row r="47" spans="3:9" ht="27.75" customHeight="1">
      <c r="C47" s="85"/>
      <c r="D47" s="85"/>
      <c r="E47" s="65" t="s">
        <v>59</v>
      </c>
      <c r="F47" s="65" t="s">
        <v>61</v>
      </c>
      <c r="G47" s="65" t="s">
        <v>60</v>
      </c>
      <c r="H47" s="65" t="s">
        <v>77</v>
      </c>
      <c r="I47" s="85"/>
    </row>
    <row r="48" spans="3:9" ht="13.5" customHeight="1">
      <c r="C48" s="91" t="s">
        <v>63</v>
      </c>
      <c r="D48" s="64"/>
      <c r="E48" s="64"/>
      <c r="F48" s="6"/>
      <c r="G48" s="7"/>
      <c r="H48" s="8"/>
      <c r="I48" s="9">
        <f>F48*G48*H48</f>
        <v>0</v>
      </c>
    </row>
    <row r="49" spans="3:9" ht="13.5" customHeight="1">
      <c r="C49" s="91"/>
      <c r="D49" s="64"/>
      <c r="E49" s="64"/>
      <c r="F49" s="6"/>
      <c r="G49" s="7"/>
      <c r="H49" s="8"/>
      <c r="I49" s="9">
        <f>F49*G49*H49</f>
        <v>0</v>
      </c>
    </row>
    <row r="50" spans="3:9" ht="13.5" customHeight="1">
      <c r="C50" s="76" t="s">
        <v>78</v>
      </c>
      <c r="D50" s="76"/>
      <c r="E50" s="76"/>
      <c r="F50" s="76"/>
      <c r="G50" s="76"/>
      <c r="H50" s="76"/>
      <c r="I50" s="13">
        <f>SUM(I48:I49)</f>
        <v>0</v>
      </c>
    </row>
    <row r="51" spans="3:9" ht="13.5" customHeight="1">
      <c r="C51" s="91" t="s">
        <v>65</v>
      </c>
      <c r="D51" s="15" t="s">
        <v>152</v>
      </c>
      <c r="E51" s="6" t="s">
        <v>82</v>
      </c>
      <c r="F51" s="64">
        <v>1</v>
      </c>
      <c r="G51" s="7">
        <v>56</v>
      </c>
      <c r="H51" s="8">
        <v>240000</v>
      </c>
      <c r="I51" s="9">
        <f t="shared" ref="I51" si="4">G51*H51</f>
        <v>13440000</v>
      </c>
    </row>
    <row r="52" spans="3:9" ht="13.5" customHeight="1">
      <c r="C52" s="91"/>
      <c r="D52" s="15" t="s">
        <v>153</v>
      </c>
      <c r="E52" s="6" t="s">
        <v>82</v>
      </c>
      <c r="F52" s="64">
        <v>1</v>
      </c>
      <c r="G52" s="7">
        <v>56</v>
      </c>
      <c r="H52" s="8">
        <v>1460000</v>
      </c>
      <c r="I52" s="9">
        <f>F52*G52*H52</f>
        <v>81760000</v>
      </c>
    </row>
    <row r="53" spans="3:9" ht="13.5" customHeight="1">
      <c r="C53" s="76" t="s">
        <v>68</v>
      </c>
      <c r="D53" s="76"/>
      <c r="E53" s="76"/>
      <c r="F53" s="76"/>
      <c r="G53" s="76"/>
      <c r="H53" s="76"/>
      <c r="I53" s="13">
        <f>SUM(I51:I52)</f>
        <v>95200000</v>
      </c>
    </row>
    <row r="54" spans="3:9" ht="13.5" customHeight="1">
      <c r="C54" s="91" t="s">
        <v>69</v>
      </c>
      <c r="D54" s="64"/>
      <c r="E54" s="64"/>
      <c r="F54" s="6"/>
      <c r="G54" s="7"/>
      <c r="H54" s="8"/>
      <c r="I54" s="9">
        <f>F54*G54*H54</f>
        <v>0</v>
      </c>
    </row>
    <row r="55" spans="3:9" ht="13.5" customHeight="1">
      <c r="C55" s="91"/>
      <c r="D55" s="64"/>
      <c r="E55" s="64"/>
      <c r="F55" s="6"/>
      <c r="G55" s="7"/>
      <c r="H55" s="8"/>
      <c r="I55" s="9">
        <f>F55*G55*H55</f>
        <v>0</v>
      </c>
    </row>
    <row r="56" spans="3:9" ht="13.5" customHeight="1">
      <c r="C56" s="76" t="s">
        <v>70</v>
      </c>
      <c r="D56" s="76"/>
      <c r="E56" s="76"/>
      <c r="F56" s="76"/>
      <c r="G56" s="76"/>
      <c r="H56" s="76"/>
      <c r="I56" s="13">
        <f>SUM(I54:I55)</f>
        <v>0</v>
      </c>
    </row>
    <row r="57" spans="3:9" ht="13.5" customHeight="1">
      <c r="C57" s="91" t="s">
        <v>71</v>
      </c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91"/>
      <c r="D58" s="64"/>
      <c r="E58" s="64"/>
      <c r="F58" s="6"/>
      <c r="G58" s="7"/>
      <c r="H58" s="8"/>
      <c r="I58" s="9">
        <f>F58*G58*H58</f>
        <v>0</v>
      </c>
    </row>
    <row r="59" spans="3:9" ht="13.5" customHeight="1">
      <c r="C59" s="93" t="s">
        <v>72</v>
      </c>
      <c r="D59" s="93"/>
      <c r="E59" s="93"/>
      <c r="F59" s="93"/>
      <c r="G59" s="93"/>
      <c r="H59" s="93"/>
      <c r="I59" s="14">
        <f>SUM(I45:I46)</f>
        <v>0</v>
      </c>
    </row>
    <row r="60" spans="3:9">
      <c r="C60" s="94" t="s">
        <v>73</v>
      </c>
      <c r="D60" s="95"/>
      <c r="E60" s="95"/>
      <c r="F60" s="95"/>
      <c r="G60" s="95"/>
      <c r="H60" s="96"/>
      <c r="I60" s="19">
        <f>I50+I53+I56+I59</f>
        <v>95200000</v>
      </c>
    </row>
    <row r="61" spans="3:9" ht="6" customHeight="1">
      <c r="C61" s="17"/>
      <c r="D61" s="17"/>
      <c r="E61" s="18"/>
      <c r="F61" s="17"/>
      <c r="G61" s="17"/>
      <c r="H61" s="17"/>
      <c r="I61" s="17"/>
    </row>
    <row r="62" spans="3:9">
      <c r="E62" s="2"/>
    </row>
    <row r="63" spans="3:9" ht="6" customHeight="1">
      <c r="C63" s="17"/>
      <c r="D63" s="17"/>
      <c r="E63" s="18"/>
      <c r="F63" s="17"/>
      <c r="G63" s="17"/>
      <c r="H63" s="17"/>
      <c r="I63" s="17"/>
    </row>
    <row r="64" spans="3:9" ht="6" customHeight="1">
      <c r="C64" s="17"/>
      <c r="D64" s="17"/>
      <c r="E64" s="18"/>
      <c r="F64" s="17"/>
      <c r="G64" s="17"/>
      <c r="H64" s="17"/>
      <c r="I64" s="17"/>
    </row>
    <row r="65" spans="3:9">
      <c r="C65" s="86" t="s">
        <v>89</v>
      </c>
      <c r="D65" s="86"/>
      <c r="E65" s="86"/>
      <c r="F65" s="86"/>
      <c r="G65" s="86"/>
      <c r="H65" s="86"/>
      <c r="I65" s="16">
        <f>I15+I30+I43+I60</f>
        <v>152104000</v>
      </c>
    </row>
    <row r="67" spans="3:9">
      <c r="C67" s="2" t="s">
        <v>101</v>
      </c>
    </row>
  </sheetData>
  <mergeCells count="56">
    <mergeCell ref="C65:H65"/>
    <mergeCell ref="C53:H53"/>
    <mergeCell ref="C54:C55"/>
    <mergeCell ref="C56:H56"/>
    <mergeCell ref="C57:C58"/>
    <mergeCell ref="C59:H59"/>
    <mergeCell ref="C60:H60"/>
    <mergeCell ref="C51:C52"/>
    <mergeCell ref="C36:H36"/>
    <mergeCell ref="C38:H38"/>
    <mergeCell ref="C40:H40"/>
    <mergeCell ref="C42:H42"/>
    <mergeCell ref="C43:H43"/>
    <mergeCell ref="C45:I45"/>
    <mergeCell ref="C46:C47"/>
    <mergeCell ref="D46:D47"/>
    <mergeCell ref="I46:I47"/>
    <mergeCell ref="C48:C49"/>
    <mergeCell ref="C50:H50"/>
    <mergeCell ref="C29:H29"/>
    <mergeCell ref="C30:H30"/>
    <mergeCell ref="C32:I32"/>
    <mergeCell ref="C33:C34"/>
    <mergeCell ref="D33:D34"/>
    <mergeCell ref="I33:I34"/>
    <mergeCell ref="E20:F20"/>
    <mergeCell ref="E28:F28"/>
    <mergeCell ref="C21:H21"/>
    <mergeCell ref="C22:C24"/>
    <mergeCell ref="E22:F22"/>
    <mergeCell ref="E23:F23"/>
    <mergeCell ref="E24:F24"/>
    <mergeCell ref="C25:H25"/>
    <mergeCell ref="E26:F26"/>
    <mergeCell ref="C27:H27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C1:N75"/>
  <sheetViews>
    <sheetView zoomScale="80" zoomScaleNormal="80" zoomScaleSheetLayoutView="100" workbookViewId="0">
      <selection activeCell="B12" sqref="B12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34.2851562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35</v>
      </c>
      <c r="F1" s="79"/>
      <c r="G1" s="80"/>
      <c r="H1" s="81" t="s">
        <v>144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"/>
      <c r="F7" s="7"/>
      <c r="G7" s="8"/>
      <c r="H7" s="9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154</v>
      </c>
      <c r="E9" s="6" t="s">
        <v>138</v>
      </c>
      <c r="F9" s="7">
        <v>21</v>
      </c>
      <c r="G9" s="8">
        <v>1</v>
      </c>
      <c r="H9" s="9">
        <v>5000000</v>
      </c>
      <c r="I9" s="9">
        <f>H9*G9*F9</f>
        <v>105000000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105000000</v>
      </c>
    </row>
    <row r="11" spans="3:10" ht="27.75" customHeight="1">
      <c r="C11" s="64" t="s">
        <v>69</v>
      </c>
      <c r="D11" s="15" t="s">
        <v>154</v>
      </c>
      <c r="E11" s="6" t="s">
        <v>138</v>
      </c>
      <c r="F11" s="7">
        <v>3</v>
      </c>
      <c r="G11" s="8">
        <v>1</v>
      </c>
      <c r="H11" s="9">
        <v>5000000</v>
      </c>
      <c r="I11" s="9">
        <f>H11*G11*F11</f>
        <v>15000000</v>
      </c>
      <c r="J11" s="2" t="s">
        <v>155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15000000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>
        <f>F13*G13*H13</f>
        <v>0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120000000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14">
      <c r="C17" s="87" t="s">
        <v>74</v>
      </c>
      <c r="D17" s="87"/>
      <c r="E17" s="87"/>
      <c r="F17" s="87"/>
      <c r="G17" s="87"/>
      <c r="H17" s="87"/>
      <c r="I17" s="87"/>
    </row>
    <row r="18" spans="3:14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14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14" ht="37.5" customHeight="1">
      <c r="C20" s="88" t="s">
        <v>63</v>
      </c>
      <c r="D20" s="15" t="s">
        <v>79</v>
      </c>
      <c r="E20" s="91" t="s">
        <v>147</v>
      </c>
      <c r="F20" s="91"/>
      <c r="G20" s="7">
        <v>1</v>
      </c>
      <c r="H20" s="8">
        <v>2500000</v>
      </c>
      <c r="I20" s="9">
        <f>G20*H20</f>
        <v>2500000</v>
      </c>
    </row>
    <row r="21" spans="3:14" ht="27" customHeight="1">
      <c r="C21" s="89"/>
      <c r="D21" s="15" t="s">
        <v>156</v>
      </c>
      <c r="E21" s="91" t="s">
        <v>157</v>
      </c>
      <c r="F21" s="91"/>
      <c r="G21" s="7">
        <v>70</v>
      </c>
      <c r="H21" s="8">
        <v>300</v>
      </c>
      <c r="I21" s="9">
        <f>G21*H21</f>
        <v>21000</v>
      </c>
      <c r="N21" s="61"/>
    </row>
    <row r="22" spans="3:14" ht="27" customHeight="1">
      <c r="C22" s="89"/>
      <c r="D22" s="15"/>
      <c r="E22" s="91"/>
      <c r="F22" s="91"/>
      <c r="G22" s="7"/>
      <c r="H22" s="8"/>
      <c r="I22" s="9">
        <f>G22*H22</f>
        <v>0</v>
      </c>
      <c r="N22" s="61"/>
    </row>
    <row r="23" spans="3:14" ht="27" customHeight="1">
      <c r="C23" s="89"/>
      <c r="D23" s="15"/>
      <c r="E23" s="91"/>
      <c r="F23" s="91"/>
      <c r="G23" s="7"/>
      <c r="H23" s="8"/>
      <c r="I23" s="9">
        <f t="shared" ref="I23:I24" si="0">G23*H23</f>
        <v>0</v>
      </c>
      <c r="N23" s="61"/>
    </row>
    <row r="24" spans="3:14" ht="36.75" customHeight="1">
      <c r="C24" s="90"/>
      <c r="D24" s="15"/>
      <c r="E24" s="91"/>
      <c r="F24" s="91"/>
      <c r="G24" s="7"/>
      <c r="H24" s="8"/>
      <c r="I24" s="9">
        <f t="shared" si="0"/>
        <v>0</v>
      </c>
      <c r="N24" s="61"/>
    </row>
    <row r="25" spans="3:14">
      <c r="C25" s="76" t="s">
        <v>78</v>
      </c>
      <c r="D25" s="76"/>
      <c r="E25" s="76"/>
      <c r="F25" s="76"/>
      <c r="G25" s="76"/>
      <c r="H25" s="76"/>
      <c r="I25" s="13">
        <f>SUM(I20:I21)</f>
        <v>2521000</v>
      </c>
      <c r="N25" s="61"/>
    </row>
    <row r="26" spans="3:14">
      <c r="C26" s="91" t="s">
        <v>65</v>
      </c>
      <c r="D26" s="15" t="s">
        <v>79</v>
      </c>
      <c r="E26" s="91" t="s">
        <v>147</v>
      </c>
      <c r="F26" s="91"/>
      <c r="G26" s="7">
        <v>1</v>
      </c>
      <c r="H26" s="8">
        <v>2500000</v>
      </c>
      <c r="I26" s="9">
        <f>G26*H26</f>
        <v>2500000</v>
      </c>
      <c r="N26" s="61"/>
    </row>
    <row r="27" spans="3:14">
      <c r="C27" s="91"/>
      <c r="D27" s="15" t="s">
        <v>156</v>
      </c>
      <c r="E27" s="91" t="s">
        <v>157</v>
      </c>
      <c r="F27" s="91"/>
      <c r="G27" s="7">
        <v>70</v>
      </c>
      <c r="H27" s="8">
        <v>300</v>
      </c>
      <c r="I27" s="9">
        <f>G27*H27</f>
        <v>21000</v>
      </c>
      <c r="N27" s="61"/>
    </row>
    <row r="28" spans="3:14">
      <c r="C28" s="91"/>
      <c r="D28" s="15"/>
      <c r="E28" s="91"/>
      <c r="F28" s="91"/>
      <c r="G28" s="7"/>
      <c r="H28" s="8"/>
      <c r="I28" s="9">
        <f>G28*H28</f>
        <v>0</v>
      </c>
      <c r="N28" s="61"/>
    </row>
    <row r="29" spans="3:14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14" ht="41.25" customHeight="1">
      <c r="C30" s="91"/>
      <c r="D30" s="15"/>
      <c r="E30" s="91"/>
      <c r="F30" s="91"/>
      <c r="G30" s="7"/>
      <c r="H30" s="8"/>
      <c r="I30" s="9">
        <f t="shared" si="1"/>
        <v>0</v>
      </c>
    </row>
    <row r="31" spans="3:14">
      <c r="C31" s="76" t="s">
        <v>68</v>
      </c>
      <c r="D31" s="76"/>
      <c r="E31" s="76"/>
      <c r="F31" s="76"/>
      <c r="G31" s="76"/>
      <c r="H31" s="76"/>
      <c r="I31" s="13">
        <f>SUM(I26:I30)</f>
        <v>2521000</v>
      </c>
    </row>
    <row r="32" spans="3:14" ht="24.75" customHeight="1">
      <c r="C32" s="91" t="s">
        <v>69</v>
      </c>
      <c r="D32" s="15" t="s">
        <v>79</v>
      </c>
      <c r="E32" s="91" t="s">
        <v>147</v>
      </c>
      <c r="F32" s="91"/>
      <c r="G32" s="7">
        <v>1</v>
      </c>
      <c r="H32" s="8">
        <v>2500000</v>
      </c>
      <c r="I32" s="9">
        <f t="shared" ref="I32:I33" si="2">G32*H32</f>
        <v>2500000</v>
      </c>
    </row>
    <row r="33" spans="3:9" ht="40.5" customHeight="1">
      <c r="C33" s="91"/>
      <c r="D33" s="15" t="s">
        <v>156</v>
      </c>
      <c r="E33" s="91" t="s">
        <v>157</v>
      </c>
      <c r="F33" s="91"/>
      <c r="G33" s="7">
        <v>70</v>
      </c>
      <c r="H33" s="8">
        <v>300</v>
      </c>
      <c r="I33" s="9">
        <f t="shared" si="2"/>
        <v>21000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2521000</v>
      </c>
    </row>
    <row r="35" spans="3:9" ht="27.75" customHeight="1">
      <c r="C35" s="91" t="s">
        <v>71</v>
      </c>
      <c r="D35" s="15"/>
      <c r="E35" s="91"/>
      <c r="F35" s="91"/>
      <c r="G35" s="7"/>
      <c r="H35" s="8"/>
      <c r="I35" s="9">
        <f t="shared" ref="I35:I36" si="3">G35*H35</f>
        <v>0</v>
      </c>
    </row>
    <row r="36" spans="3:9" ht="40.5" customHeight="1">
      <c r="C36" s="91"/>
      <c r="D36" s="15"/>
      <c r="E36" s="91"/>
      <c r="F36" s="91"/>
      <c r="G36" s="7"/>
      <c r="H36" s="8"/>
      <c r="I36" s="9">
        <f t="shared" si="3"/>
        <v>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7563000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 t="s">
        <v>149</v>
      </c>
      <c r="E43" s="6" t="s">
        <v>138</v>
      </c>
      <c r="F43" s="64">
        <v>1</v>
      </c>
      <c r="G43" s="7">
        <v>5</v>
      </c>
      <c r="H43" s="8">
        <v>5784000</v>
      </c>
      <c r="I43" s="9">
        <f>H43*G43*F43</f>
        <v>28920000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28920000</v>
      </c>
    </row>
    <row r="45" spans="3:9" ht="24" customHeight="1">
      <c r="C45" s="64" t="s">
        <v>65</v>
      </c>
      <c r="D45" s="15" t="s">
        <v>149</v>
      </c>
      <c r="E45" s="6" t="s">
        <v>138</v>
      </c>
      <c r="F45" s="64">
        <v>1</v>
      </c>
      <c r="G45" s="7">
        <v>14</v>
      </c>
      <c r="H45" s="8">
        <v>5784000</v>
      </c>
      <c r="I45" s="9">
        <f>H45*G45*F45</f>
        <v>80976000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80976000</v>
      </c>
    </row>
    <row r="47" spans="3:9" ht="27" customHeight="1">
      <c r="C47" s="64" t="s">
        <v>69</v>
      </c>
      <c r="D47" s="15" t="s">
        <v>149</v>
      </c>
      <c r="E47" s="6" t="s">
        <v>138</v>
      </c>
      <c r="F47" s="64">
        <v>1</v>
      </c>
      <c r="G47" s="7">
        <v>3</v>
      </c>
      <c r="H47" s="8">
        <v>5784000</v>
      </c>
      <c r="I47" s="9">
        <f>H47*G47*F47</f>
        <v>17352000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17352000</v>
      </c>
    </row>
    <row r="49" spans="3:9" ht="24" customHeight="1">
      <c r="C49" s="64" t="s">
        <v>71</v>
      </c>
      <c r="D49" s="15"/>
      <c r="E49" s="6"/>
      <c r="F49" s="64"/>
      <c r="G49" s="7"/>
      <c r="H49" s="8"/>
      <c r="I49" s="9">
        <f t="shared" ref="I49" si="4">G49*H49</f>
        <v>0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127248000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/>
      <c r="E59" s="6"/>
      <c r="F59" s="64"/>
      <c r="G59" s="7"/>
      <c r="H59" s="8"/>
      <c r="I59" s="9">
        <f t="shared" ref="I59" si="5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254811000</v>
      </c>
    </row>
    <row r="75" spans="3:9">
      <c r="C75" s="2" t="s">
        <v>101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39997558519241921"/>
  </sheetPr>
  <dimension ref="C1:J65"/>
  <sheetViews>
    <sheetView topLeftCell="C1" zoomScale="80" zoomScaleNormal="80" zoomScaleSheetLayoutView="100" workbookViewId="0">
      <selection activeCell="H11" sqref="H11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22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107" t="s">
        <v>158</v>
      </c>
      <c r="F1" s="108"/>
      <c r="G1" s="109"/>
      <c r="H1" s="110" t="s">
        <v>159</v>
      </c>
      <c r="I1" s="81"/>
    </row>
    <row r="2" spans="3:10" ht="24.75" customHeight="1">
      <c r="C2" s="5" t="s">
        <v>50</v>
      </c>
      <c r="D2" s="5"/>
      <c r="E2" s="77"/>
      <c r="F2" s="111"/>
      <c r="G2" s="78"/>
      <c r="H2" s="77"/>
      <c r="I2" s="78"/>
    </row>
    <row r="3" spans="3:10" ht="21.75" customHeight="1">
      <c r="C3" s="112"/>
      <c r="D3" s="113"/>
      <c r="E3" s="113"/>
      <c r="F3" s="113"/>
      <c r="G3" s="113"/>
      <c r="H3" s="113"/>
      <c r="I3" s="114"/>
    </row>
    <row r="4" spans="3:10">
      <c r="C4" s="104" t="s">
        <v>51</v>
      </c>
      <c r="D4" s="105"/>
      <c r="E4" s="105"/>
      <c r="F4" s="105"/>
      <c r="G4" s="105"/>
      <c r="H4" s="105"/>
      <c r="I4" s="106"/>
    </row>
    <row r="5" spans="3:10" ht="13.5" customHeight="1">
      <c r="C5" s="115" t="s">
        <v>52</v>
      </c>
      <c r="D5" s="11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115" t="s">
        <v>58</v>
      </c>
    </row>
    <row r="6" spans="3:10">
      <c r="C6" s="116"/>
      <c r="D6" s="116"/>
      <c r="E6" s="65" t="s">
        <v>59</v>
      </c>
      <c r="F6" s="65" t="s">
        <v>60</v>
      </c>
      <c r="G6" s="65" t="s">
        <v>61</v>
      </c>
      <c r="H6" s="65" t="s">
        <v>62</v>
      </c>
      <c r="I6" s="116"/>
    </row>
    <row r="7" spans="3:10" ht="17.25" customHeight="1">
      <c r="C7" s="64" t="s">
        <v>63</v>
      </c>
      <c r="D7" s="15" t="s">
        <v>111</v>
      </c>
      <c r="E7" s="64" t="s">
        <v>53</v>
      </c>
      <c r="F7" s="6">
        <v>1</v>
      </c>
      <c r="G7" s="7">
        <v>1</v>
      </c>
      <c r="H7" s="8">
        <f>+(4500000*1.48)</f>
        <v>6660000</v>
      </c>
      <c r="I7" s="9">
        <f>H7*G7*F7</f>
        <v>6660000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6660000</v>
      </c>
    </row>
    <row r="9" spans="3:10" ht="25.5" customHeight="1">
      <c r="C9" s="64" t="s">
        <v>65</v>
      </c>
      <c r="D9" s="15" t="s">
        <v>111</v>
      </c>
      <c r="E9" s="64" t="s">
        <v>53</v>
      </c>
      <c r="F9" s="6">
        <v>21</v>
      </c>
      <c r="G9" s="7">
        <v>1</v>
      </c>
      <c r="H9" s="8">
        <f>+(4500000*1.48)</f>
        <v>6660000</v>
      </c>
      <c r="I9" s="9">
        <f>F9*G9*H9</f>
        <v>139860000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139860000</v>
      </c>
    </row>
    <row r="11" spans="3:10" ht="27.75" customHeight="1">
      <c r="C11" s="64" t="s">
        <v>69</v>
      </c>
      <c r="D11" s="15" t="s">
        <v>111</v>
      </c>
      <c r="E11" s="64" t="s">
        <v>53</v>
      </c>
      <c r="F11" s="6">
        <v>1</v>
      </c>
      <c r="G11" s="7">
        <v>1</v>
      </c>
      <c r="H11" s="8">
        <f>+(4500000*1.48)</f>
        <v>6660000</v>
      </c>
      <c r="I11" s="9">
        <f>F11*G11*H11</f>
        <v>6660000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6660000</v>
      </c>
    </row>
    <row r="13" spans="3:10" ht="30.75" customHeight="1">
      <c r="C13" s="64" t="s">
        <v>71</v>
      </c>
      <c r="D13" s="15" t="s">
        <v>111</v>
      </c>
      <c r="E13" s="64" t="s">
        <v>53</v>
      </c>
      <c r="F13" s="6">
        <v>1</v>
      </c>
      <c r="G13" s="7">
        <v>1</v>
      </c>
      <c r="H13" s="8">
        <f>+(4500000*1.48)</f>
        <v>6660000</v>
      </c>
      <c r="I13" s="9">
        <f>F13*G13*H13</f>
        <v>6660000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6660000</v>
      </c>
    </row>
    <row r="15" spans="3:10">
      <c r="C15" s="117" t="s">
        <v>73</v>
      </c>
      <c r="D15" s="118"/>
      <c r="E15" s="118"/>
      <c r="F15" s="118"/>
      <c r="G15" s="118"/>
      <c r="H15" s="119"/>
      <c r="I15" s="12">
        <f>I8+I10+I12+I14</f>
        <v>159840000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120" t="s">
        <v>74</v>
      </c>
      <c r="D17" s="121"/>
      <c r="E17" s="121"/>
      <c r="F17" s="121"/>
      <c r="G17" s="121"/>
      <c r="H17" s="121"/>
      <c r="I17" s="122"/>
    </row>
    <row r="18" spans="3:9" ht="13.5" customHeight="1">
      <c r="C18" s="115" t="s">
        <v>52</v>
      </c>
      <c r="D18" s="115" t="s">
        <v>75</v>
      </c>
      <c r="E18" s="123" t="s">
        <v>54</v>
      </c>
      <c r="F18" s="124"/>
      <c r="G18" s="65" t="s">
        <v>56</v>
      </c>
      <c r="H18" s="65" t="s">
        <v>57</v>
      </c>
      <c r="I18" s="115" t="s">
        <v>76</v>
      </c>
    </row>
    <row r="19" spans="3:9">
      <c r="C19" s="116"/>
      <c r="D19" s="116"/>
      <c r="E19" s="123" t="s">
        <v>59</v>
      </c>
      <c r="F19" s="124"/>
      <c r="G19" s="65" t="s">
        <v>61</v>
      </c>
      <c r="H19" s="65" t="s">
        <v>77</v>
      </c>
      <c r="I19" s="116"/>
    </row>
    <row r="20" spans="3:9" ht="23.25" customHeight="1">
      <c r="C20" s="67" t="s">
        <v>63</v>
      </c>
      <c r="D20" s="15"/>
      <c r="E20" s="91"/>
      <c r="F20" s="91"/>
      <c r="G20" s="7"/>
      <c r="H20" s="8"/>
      <c r="I20" s="9">
        <f t="shared" ref="I20" si="0">G20*H20</f>
        <v>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SUM(I20)</f>
        <v>0</v>
      </c>
    </row>
    <row r="22" spans="3:9" ht="25.5" customHeight="1">
      <c r="C22" s="64" t="s">
        <v>65</v>
      </c>
      <c r="D22" s="15" t="s">
        <v>160</v>
      </c>
      <c r="E22" s="91" t="s">
        <v>138</v>
      </c>
      <c r="F22" s="91"/>
      <c r="G22" s="7">
        <v>14</v>
      </c>
      <c r="H22" s="8">
        <v>500000</v>
      </c>
      <c r="I22" s="9">
        <f t="shared" ref="I22" si="1">G22*H22</f>
        <v>7000000</v>
      </c>
    </row>
    <row r="23" spans="3:9" ht="13.5" customHeight="1">
      <c r="C23" s="76" t="s">
        <v>68</v>
      </c>
      <c r="D23" s="76"/>
      <c r="E23" s="76"/>
      <c r="F23" s="76"/>
      <c r="G23" s="76"/>
      <c r="H23" s="76"/>
      <c r="I23" s="13">
        <f>SUM(I22:I22)</f>
        <v>7000000</v>
      </c>
    </row>
    <row r="24" spans="3:9" ht="24.75" customHeight="1">
      <c r="C24" s="64" t="s">
        <v>69</v>
      </c>
      <c r="D24" s="15" t="s">
        <v>160</v>
      </c>
      <c r="E24" s="91" t="s">
        <v>138</v>
      </c>
      <c r="F24" s="91"/>
      <c r="G24" s="7">
        <v>1</v>
      </c>
      <c r="H24" s="8">
        <v>500000</v>
      </c>
      <c r="I24" s="9">
        <f t="shared" ref="I24" si="2">G24*H24</f>
        <v>500000</v>
      </c>
    </row>
    <row r="25" spans="3:9" ht="13.5" customHeight="1">
      <c r="C25" s="76" t="s">
        <v>83</v>
      </c>
      <c r="D25" s="76"/>
      <c r="E25" s="76"/>
      <c r="F25" s="76"/>
      <c r="G25" s="76"/>
      <c r="H25" s="76"/>
      <c r="I25" s="13">
        <f>SUM(I24:I24)</f>
        <v>500000</v>
      </c>
    </row>
    <row r="26" spans="3:9" ht="27.75" customHeight="1">
      <c r="C26" s="64" t="s">
        <v>71</v>
      </c>
      <c r="D26" s="15" t="s">
        <v>160</v>
      </c>
      <c r="E26" s="91" t="s">
        <v>138</v>
      </c>
      <c r="F26" s="91"/>
      <c r="G26" s="7">
        <v>1</v>
      </c>
      <c r="H26" s="8">
        <v>500000</v>
      </c>
      <c r="I26" s="9">
        <f t="shared" ref="I26" si="3">G26*H26</f>
        <v>500000</v>
      </c>
    </row>
    <row r="27" spans="3:9" ht="13.5" customHeight="1">
      <c r="C27" s="76" t="s">
        <v>72</v>
      </c>
      <c r="D27" s="76"/>
      <c r="E27" s="76"/>
      <c r="F27" s="76"/>
      <c r="G27" s="76"/>
      <c r="H27" s="76"/>
      <c r="I27" s="14">
        <f>SUM(I26:I26)</f>
        <v>500000</v>
      </c>
    </row>
    <row r="28" spans="3:9">
      <c r="C28" s="117" t="s">
        <v>73</v>
      </c>
      <c r="D28" s="118"/>
      <c r="E28" s="118"/>
      <c r="F28" s="118"/>
      <c r="G28" s="118"/>
      <c r="H28" s="119"/>
      <c r="I28" s="12">
        <f>I21+I23+I25+I27</f>
        <v>8000000</v>
      </c>
    </row>
    <row r="29" spans="3:9" ht="6" customHeight="1">
      <c r="C29" s="10"/>
      <c r="D29" s="10"/>
      <c r="E29" s="11"/>
      <c r="F29" s="10"/>
      <c r="G29" s="10"/>
      <c r="H29" s="10"/>
      <c r="I29" s="10"/>
    </row>
    <row r="30" spans="3:9">
      <c r="C30" s="104" t="s">
        <v>84</v>
      </c>
      <c r="D30" s="105"/>
      <c r="E30" s="105"/>
      <c r="F30" s="105"/>
      <c r="G30" s="105"/>
      <c r="H30" s="105"/>
      <c r="I30" s="106"/>
    </row>
    <row r="31" spans="3:9">
      <c r="C31" s="115" t="s">
        <v>52</v>
      </c>
      <c r="D31" s="115" t="s">
        <v>75</v>
      </c>
      <c r="E31" s="65" t="s">
        <v>54</v>
      </c>
      <c r="F31" s="65" t="s">
        <v>55</v>
      </c>
      <c r="G31" s="65" t="s">
        <v>56</v>
      </c>
      <c r="H31" s="65" t="s">
        <v>57</v>
      </c>
      <c r="I31" s="115" t="s">
        <v>58</v>
      </c>
    </row>
    <row r="32" spans="3:9">
      <c r="C32" s="116"/>
      <c r="D32" s="116"/>
      <c r="E32" s="65" t="s">
        <v>59</v>
      </c>
      <c r="F32" s="65" t="s">
        <v>61</v>
      </c>
      <c r="G32" s="65" t="s">
        <v>60</v>
      </c>
      <c r="H32" s="65" t="s">
        <v>77</v>
      </c>
      <c r="I32" s="116"/>
    </row>
    <row r="33" spans="3:9" ht="24.75" customHeight="1">
      <c r="C33" s="64" t="s">
        <v>63</v>
      </c>
      <c r="D33" s="15"/>
      <c r="E33" s="6"/>
      <c r="F33" s="64"/>
      <c r="G33" s="7"/>
      <c r="H33" s="8"/>
      <c r="I33" s="9">
        <f>F33*G33*H33</f>
        <v>0</v>
      </c>
    </row>
    <row r="34" spans="3:9" ht="13.5" customHeight="1">
      <c r="C34" s="76" t="s">
        <v>78</v>
      </c>
      <c r="D34" s="76"/>
      <c r="E34" s="76"/>
      <c r="F34" s="76"/>
      <c r="G34" s="76"/>
      <c r="H34" s="76"/>
      <c r="I34" s="13">
        <f>SUM(I33:I33)</f>
        <v>0</v>
      </c>
    </row>
    <row r="35" spans="3:9" ht="24" customHeight="1">
      <c r="C35" s="64" t="s">
        <v>65</v>
      </c>
      <c r="D35" s="15" t="s">
        <v>161</v>
      </c>
      <c r="E35" s="6" t="s">
        <v>138</v>
      </c>
      <c r="F35" s="64">
        <v>1</v>
      </c>
      <c r="G35" s="7">
        <v>14</v>
      </c>
      <c r="H35" s="8">
        <v>5000000</v>
      </c>
      <c r="I35" s="9">
        <f>F35*G35*H35</f>
        <v>70000000</v>
      </c>
    </row>
    <row r="36" spans="3:9" ht="13.5" customHeight="1">
      <c r="C36" s="76" t="s">
        <v>68</v>
      </c>
      <c r="D36" s="76"/>
      <c r="E36" s="76"/>
      <c r="F36" s="76"/>
      <c r="G36" s="76"/>
      <c r="H36" s="76"/>
      <c r="I36" s="13">
        <f>SUM(I35:I35)</f>
        <v>70000000</v>
      </c>
    </row>
    <row r="37" spans="3:9" ht="27" customHeight="1">
      <c r="C37" s="64" t="s">
        <v>69</v>
      </c>
      <c r="D37" s="15" t="s">
        <v>161</v>
      </c>
      <c r="E37" s="6" t="s">
        <v>138</v>
      </c>
      <c r="F37" s="64">
        <v>1</v>
      </c>
      <c r="G37" s="7">
        <v>1</v>
      </c>
      <c r="H37" s="8">
        <v>5000000</v>
      </c>
      <c r="I37" s="9">
        <f t="shared" ref="I37" si="4">G37*H37</f>
        <v>5000000</v>
      </c>
    </row>
    <row r="38" spans="3:9" ht="13.5" customHeight="1">
      <c r="C38" s="76" t="s">
        <v>70</v>
      </c>
      <c r="D38" s="76"/>
      <c r="E38" s="76"/>
      <c r="F38" s="76"/>
      <c r="G38" s="76"/>
      <c r="H38" s="76"/>
      <c r="I38" s="13">
        <f>SUM(I37:I37)</f>
        <v>5000000</v>
      </c>
    </row>
    <row r="39" spans="3:9" ht="24" customHeight="1">
      <c r="C39" s="64" t="s">
        <v>71</v>
      </c>
      <c r="D39" s="15" t="s">
        <v>161</v>
      </c>
      <c r="E39" s="6" t="s">
        <v>138</v>
      </c>
      <c r="F39" s="64">
        <v>1</v>
      </c>
      <c r="G39" s="7">
        <v>1</v>
      </c>
      <c r="H39" s="8">
        <v>5000000</v>
      </c>
      <c r="I39" s="9">
        <f t="shared" ref="I39" si="5">G39*H39</f>
        <v>5000000</v>
      </c>
    </row>
    <row r="40" spans="3:9" ht="13.5" customHeight="1">
      <c r="C40" s="76" t="s">
        <v>72</v>
      </c>
      <c r="D40" s="76"/>
      <c r="E40" s="76"/>
      <c r="F40" s="76"/>
      <c r="G40" s="76"/>
      <c r="H40" s="76"/>
      <c r="I40" s="14">
        <f>SUM(I39:I39)</f>
        <v>5000000</v>
      </c>
    </row>
    <row r="41" spans="3:9">
      <c r="C41" s="117" t="s">
        <v>73</v>
      </c>
      <c r="D41" s="118"/>
      <c r="E41" s="118"/>
      <c r="F41" s="118"/>
      <c r="G41" s="118"/>
      <c r="H41" s="119"/>
      <c r="I41" s="12">
        <f>I34+I36+I38+I40</f>
        <v>80000000</v>
      </c>
    </row>
    <row r="42" spans="3:9" ht="6" customHeight="1">
      <c r="C42" s="10"/>
      <c r="D42" s="10"/>
      <c r="E42" s="11"/>
      <c r="F42" s="10"/>
      <c r="G42" s="10"/>
      <c r="H42" s="10"/>
      <c r="I42" s="10"/>
    </row>
    <row r="43" spans="3:9">
      <c r="C43" s="104" t="s">
        <v>87</v>
      </c>
      <c r="D43" s="105"/>
      <c r="E43" s="105"/>
      <c r="F43" s="105"/>
      <c r="G43" s="105"/>
      <c r="H43" s="105"/>
      <c r="I43" s="106"/>
    </row>
    <row r="44" spans="3:9" ht="13.5" customHeight="1">
      <c r="C44" s="115" t="s">
        <v>52</v>
      </c>
      <c r="D44" s="115" t="s">
        <v>75</v>
      </c>
      <c r="E44" s="65" t="s">
        <v>54</v>
      </c>
      <c r="F44" s="65" t="s">
        <v>55</v>
      </c>
      <c r="G44" s="65" t="s">
        <v>56</v>
      </c>
      <c r="H44" s="65" t="s">
        <v>57</v>
      </c>
      <c r="I44" s="115" t="s">
        <v>88</v>
      </c>
    </row>
    <row r="45" spans="3:9" ht="27.75" customHeight="1">
      <c r="C45" s="116"/>
      <c r="D45" s="116"/>
      <c r="E45" s="65" t="s">
        <v>59</v>
      </c>
      <c r="F45" s="65" t="s">
        <v>61</v>
      </c>
      <c r="G45" s="65" t="s">
        <v>60</v>
      </c>
      <c r="H45" s="65" t="s">
        <v>77</v>
      </c>
      <c r="I45" s="116"/>
    </row>
    <row r="46" spans="3:9" ht="13.5" customHeight="1">
      <c r="C46" s="88" t="s">
        <v>63</v>
      </c>
      <c r="D46" s="64"/>
      <c r="E46" s="64"/>
      <c r="F46" s="6"/>
      <c r="G46" s="7"/>
      <c r="H46" s="8"/>
      <c r="I46" s="9">
        <f>F46*G46*H46</f>
        <v>0</v>
      </c>
    </row>
    <row r="47" spans="3:9" ht="13.5" customHeight="1">
      <c r="C47" s="90"/>
      <c r="D47" s="64"/>
      <c r="E47" s="64"/>
      <c r="F47" s="6"/>
      <c r="G47" s="7"/>
      <c r="H47" s="8"/>
      <c r="I47" s="9">
        <f>F47*G47*H47</f>
        <v>0</v>
      </c>
    </row>
    <row r="48" spans="3:9" ht="13.5" customHeight="1">
      <c r="C48" s="99" t="s">
        <v>78</v>
      </c>
      <c r="D48" s="100"/>
      <c r="E48" s="100"/>
      <c r="F48" s="100"/>
      <c r="G48" s="100"/>
      <c r="H48" s="101"/>
      <c r="I48" s="13">
        <f>SUM(I46:I47)</f>
        <v>0</v>
      </c>
    </row>
    <row r="49" spans="3:9" ht="13.5" customHeight="1">
      <c r="C49" s="88" t="s">
        <v>65</v>
      </c>
      <c r="D49" s="15"/>
      <c r="E49" s="6"/>
      <c r="F49" s="64"/>
      <c r="G49" s="7"/>
      <c r="H49" s="8"/>
      <c r="I49" s="9">
        <f t="shared" ref="I49" si="6">G49*H49</f>
        <v>0</v>
      </c>
    </row>
    <row r="50" spans="3:9" ht="13.5" customHeight="1">
      <c r="C50" s="90"/>
      <c r="D50" s="64"/>
      <c r="E50" s="64"/>
      <c r="F50" s="6"/>
      <c r="G50" s="7"/>
      <c r="H50" s="8"/>
      <c r="I50" s="9">
        <f>F50*G50*H50</f>
        <v>0</v>
      </c>
    </row>
    <row r="51" spans="3:9" ht="13.5" customHeight="1">
      <c r="C51" s="99" t="s">
        <v>68</v>
      </c>
      <c r="D51" s="100"/>
      <c r="E51" s="100"/>
      <c r="F51" s="100"/>
      <c r="G51" s="100"/>
      <c r="H51" s="101"/>
      <c r="I51" s="13">
        <f>SUM(I49:I50)</f>
        <v>0</v>
      </c>
    </row>
    <row r="52" spans="3:9" ht="13.5" customHeight="1">
      <c r="C52" s="88" t="s">
        <v>69</v>
      </c>
      <c r="D52" s="64"/>
      <c r="E52" s="64"/>
      <c r="F52" s="6"/>
      <c r="G52" s="7"/>
      <c r="H52" s="8"/>
      <c r="I52" s="9">
        <f>F52*G52*H52</f>
        <v>0</v>
      </c>
    </row>
    <row r="53" spans="3:9" ht="13.5" customHeight="1">
      <c r="C53" s="90"/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99" t="s">
        <v>70</v>
      </c>
      <c r="D54" s="100"/>
      <c r="E54" s="100"/>
      <c r="F54" s="100"/>
      <c r="G54" s="100"/>
      <c r="H54" s="101"/>
      <c r="I54" s="13">
        <f>SUM(I52:I53)</f>
        <v>0</v>
      </c>
    </row>
    <row r="55" spans="3:9" ht="13.5" customHeight="1">
      <c r="C55" s="88" t="s">
        <v>71</v>
      </c>
      <c r="D55" s="64"/>
      <c r="E55" s="64"/>
      <c r="F55" s="6"/>
      <c r="G55" s="7"/>
      <c r="H55" s="8"/>
      <c r="I55" s="9">
        <f>F55*G55*H55</f>
        <v>0</v>
      </c>
    </row>
    <row r="56" spans="3:9" ht="13.5" customHeight="1">
      <c r="C56" s="90"/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9" t="s">
        <v>72</v>
      </c>
      <c r="D57" s="100"/>
      <c r="E57" s="100"/>
      <c r="F57" s="100"/>
      <c r="G57" s="100"/>
      <c r="H57" s="101"/>
      <c r="I57" s="14">
        <f>SUM(I43:I44)</f>
        <v>0</v>
      </c>
    </row>
    <row r="58" spans="3:9">
      <c r="C58" s="117" t="s">
        <v>73</v>
      </c>
      <c r="D58" s="118"/>
      <c r="E58" s="118"/>
      <c r="F58" s="118"/>
      <c r="G58" s="118"/>
      <c r="H58" s="119"/>
      <c r="I58" s="19">
        <f>I48+I51+I54+I57</f>
        <v>0</v>
      </c>
    </row>
    <row r="59" spans="3:9" ht="6" customHeight="1">
      <c r="C59" s="17"/>
      <c r="D59" s="17"/>
      <c r="E59" s="18"/>
      <c r="F59" s="17"/>
      <c r="G59" s="17"/>
      <c r="H59" s="17"/>
      <c r="I59" s="17"/>
    </row>
    <row r="60" spans="3:9">
      <c r="E60" s="2"/>
    </row>
    <row r="61" spans="3:9" ht="6" customHeight="1">
      <c r="C61" s="17"/>
      <c r="D61" s="17"/>
      <c r="E61" s="18"/>
      <c r="F61" s="17"/>
      <c r="G61" s="17"/>
      <c r="H61" s="17"/>
      <c r="I61" s="17"/>
    </row>
    <row r="62" spans="3:9" ht="6" customHeight="1">
      <c r="C62" s="17"/>
      <c r="D62" s="17"/>
      <c r="E62" s="18"/>
      <c r="F62" s="17"/>
      <c r="G62" s="17"/>
      <c r="H62" s="17"/>
      <c r="I62" s="17"/>
    </row>
    <row r="63" spans="3:9">
      <c r="C63" s="117" t="s">
        <v>89</v>
      </c>
      <c r="D63" s="118"/>
      <c r="E63" s="118"/>
      <c r="F63" s="118"/>
      <c r="G63" s="118"/>
      <c r="H63" s="119"/>
      <c r="I63" s="16">
        <f>I15+I28+I41+I58</f>
        <v>247840000</v>
      </c>
    </row>
    <row r="65" spans="3:3">
      <c r="C65" s="2" t="s">
        <v>101</v>
      </c>
    </row>
  </sheetData>
  <mergeCells count="53">
    <mergeCell ref="C30:I30"/>
    <mergeCell ref="C31:C32"/>
    <mergeCell ref="D31:D32"/>
    <mergeCell ref="I31:I32"/>
    <mergeCell ref="C34:H34"/>
    <mergeCell ref="C44:C45"/>
    <mergeCell ref="D44:D45"/>
    <mergeCell ref="I44:I45"/>
    <mergeCell ref="C41:H41"/>
    <mergeCell ref="C36:H36"/>
    <mergeCell ref="C38:H38"/>
    <mergeCell ref="C40:H40"/>
    <mergeCell ref="C43:I43"/>
    <mergeCell ref="C46:C47"/>
    <mergeCell ref="C63:H63"/>
    <mergeCell ref="C48:H48"/>
    <mergeCell ref="C49:C50"/>
    <mergeCell ref="C51:H51"/>
    <mergeCell ref="C52:C53"/>
    <mergeCell ref="C54:H54"/>
    <mergeCell ref="C55:C56"/>
    <mergeCell ref="C57:H57"/>
    <mergeCell ref="C58:H58"/>
    <mergeCell ref="C28:H28"/>
    <mergeCell ref="E24:F24"/>
    <mergeCell ref="C25:H25"/>
    <mergeCell ref="E22:F22"/>
    <mergeCell ref="C21:H21"/>
    <mergeCell ref="C23:H23"/>
    <mergeCell ref="C27:H27"/>
    <mergeCell ref="E26:F26"/>
    <mergeCell ref="C17:I17"/>
    <mergeCell ref="C18:C19"/>
    <mergeCell ref="D18:D19"/>
    <mergeCell ref="E18:F18"/>
    <mergeCell ref="I18:I19"/>
    <mergeCell ref="E19:F19"/>
    <mergeCell ref="E20:F20"/>
    <mergeCell ref="C4:I4"/>
    <mergeCell ref="E1:G1"/>
    <mergeCell ref="H1:I1"/>
    <mergeCell ref="E2:G2"/>
    <mergeCell ref="H2:I2"/>
    <mergeCell ref="C3:I3"/>
    <mergeCell ref="C1:D1"/>
    <mergeCell ref="C12:H12"/>
    <mergeCell ref="C5:C6"/>
    <mergeCell ref="D5:D6"/>
    <mergeCell ref="I5:I6"/>
    <mergeCell ref="C8:H8"/>
    <mergeCell ref="C10:H10"/>
    <mergeCell ref="C14:H14"/>
    <mergeCell ref="C15:H15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0.39997558519241921"/>
  </sheetPr>
  <dimension ref="C1:J65"/>
  <sheetViews>
    <sheetView topLeftCell="A43" zoomScale="80" zoomScaleNormal="80" zoomScaleSheetLayoutView="100" workbookViewId="0">
      <selection activeCell="K63" sqref="K63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21.855468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162</v>
      </c>
      <c r="F1" s="79"/>
      <c r="G1" s="80"/>
      <c r="H1" s="81" t="s">
        <v>163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6" t="s">
        <v>63</v>
      </c>
      <c r="D7" s="15" t="s">
        <v>111</v>
      </c>
      <c r="E7" s="64" t="s">
        <v>53</v>
      </c>
      <c r="F7" s="6">
        <v>1</v>
      </c>
      <c r="G7" s="7">
        <v>1</v>
      </c>
      <c r="H7" s="8">
        <f>+(4500000*1.48)</f>
        <v>6660000</v>
      </c>
      <c r="I7" s="9">
        <f>H7*G7*F7</f>
        <v>6660000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6660000</v>
      </c>
    </row>
    <row r="9" spans="3:10" ht="25.5" customHeight="1">
      <c r="C9" s="66" t="s">
        <v>65</v>
      </c>
      <c r="D9" s="15" t="s">
        <v>111</v>
      </c>
      <c r="E9" s="64" t="s">
        <v>53</v>
      </c>
      <c r="F9" s="6">
        <v>21</v>
      </c>
      <c r="G9" s="7">
        <v>1</v>
      </c>
      <c r="H9" s="8">
        <f>+(4500000*1.48)*0.5</f>
        <v>3330000</v>
      </c>
      <c r="I9" s="9">
        <f>F9*G9*H9</f>
        <v>69930000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69930000</v>
      </c>
    </row>
    <row r="11" spans="3:10" ht="27.75" customHeight="1">
      <c r="C11" s="66" t="s">
        <v>69</v>
      </c>
      <c r="D11" s="15" t="s">
        <v>111</v>
      </c>
      <c r="E11" s="64" t="s">
        <v>53</v>
      </c>
      <c r="F11" s="6">
        <f>12*30</f>
        <v>360</v>
      </c>
      <c r="G11" s="7">
        <v>1</v>
      </c>
      <c r="H11" s="8">
        <f>+(4500000*1.48)*0.1</f>
        <v>666000</v>
      </c>
      <c r="I11" s="9">
        <f>+F11*G11*H11</f>
        <v>239760000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239760000</v>
      </c>
    </row>
    <row r="13" spans="3:10" ht="30.75" customHeight="1">
      <c r="C13" s="64" t="s">
        <v>71</v>
      </c>
      <c r="D13" s="15" t="s">
        <v>111</v>
      </c>
      <c r="E13" s="64" t="s">
        <v>53</v>
      </c>
      <c r="F13" s="6">
        <v>7</v>
      </c>
      <c r="G13" s="7">
        <v>1</v>
      </c>
      <c r="H13" s="8">
        <f>+(4500000*1.48)</f>
        <v>6660000</v>
      </c>
      <c r="I13" s="9">
        <f>F13*G13*H13</f>
        <v>46620000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46620000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362970000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66" t="s">
        <v>63</v>
      </c>
      <c r="D20" s="15" t="s">
        <v>164</v>
      </c>
      <c r="E20" s="91" t="s">
        <v>138</v>
      </c>
      <c r="F20" s="91"/>
      <c r="G20" s="7">
        <v>1</v>
      </c>
      <c r="H20" s="8">
        <v>500000</v>
      </c>
      <c r="I20" s="9">
        <f>G20*H20</f>
        <v>500000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SUM(I20:I20)</f>
        <v>500000</v>
      </c>
    </row>
    <row r="22" spans="3:9">
      <c r="C22" s="64" t="s">
        <v>65</v>
      </c>
      <c r="D22" s="15" t="s">
        <v>164</v>
      </c>
      <c r="E22" s="91" t="s">
        <v>138</v>
      </c>
      <c r="F22" s="91"/>
      <c r="G22" s="7">
        <v>21</v>
      </c>
      <c r="H22" s="8">
        <v>500000</v>
      </c>
      <c r="I22" s="9">
        <f>G22*H22</f>
        <v>10500000</v>
      </c>
    </row>
    <row r="23" spans="3:9" ht="13.5" customHeight="1">
      <c r="C23" s="76" t="s">
        <v>68</v>
      </c>
      <c r="D23" s="76"/>
      <c r="E23" s="76"/>
      <c r="F23" s="76"/>
      <c r="G23" s="76"/>
      <c r="H23" s="76"/>
      <c r="I23" s="13">
        <f>SUM(I22:I22)</f>
        <v>10500000</v>
      </c>
    </row>
    <row r="24" spans="3:9" ht="24.75" customHeight="1">
      <c r="C24" s="64" t="s">
        <v>69</v>
      </c>
      <c r="D24" s="15" t="s">
        <v>164</v>
      </c>
      <c r="E24" s="91" t="s">
        <v>138</v>
      </c>
      <c r="F24" s="91"/>
      <c r="G24" s="7">
        <f>12*30</f>
        <v>360</v>
      </c>
      <c r="H24" s="8">
        <v>500000</v>
      </c>
      <c r="I24" s="9">
        <f>+G24*H24</f>
        <v>180000000</v>
      </c>
    </row>
    <row r="25" spans="3:9" ht="13.5" customHeight="1">
      <c r="C25" s="76" t="s">
        <v>83</v>
      </c>
      <c r="D25" s="76"/>
      <c r="E25" s="76"/>
      <c r="F25" s="76"/>
      <c r="G25" s="76"/>
      <c r="H25" s="76"/>
      <c r="I25" s="13">
        <f>SUM(I24:I24)</f>
        <v>180000000</v>
      </c>
    </row>
    <row r="26" spans="3:9" ht="27.75" customHeight="1">
      <c r="C26" s="64" t="s">
        <v>71</v>
      </c>
      <c r="D26" s="15" t="s">
        <v>164</v>
      </c>
      <c r="E26" s="91" t="s">
        <v>138</v>
      </c>
      <c r="F26" s="91"/>
      <c r="G26" s="7">
        <v>7</v>
      </c>
      <c r="H26" s="8">
        <v>500000</v>
      </c>
      <c r="I26" s="9">
        <f>G26*H26</f>
        <v>3500000</v>
      </c>
    </row>
    <row r="27" spans="3:9" ht="13.5" customHeight="1">
      <c r="C27" s="76" t="s">
        <v>72</v>
      </c>
      <c r="D27" s="76"/>
      <c r="E27" s="76"/>
      <c r="F27" s="76"/>
      <c r="G27" s="76"/>
      <c r="H27" s="76"/>
      <c r="I27" s="14">
        <f>SUM(I26:I26)</f>
        <v>3500000</v>
      </c>
    </row>
    <row r="28" spans="3:9">
      <c r="C28" s="86" t="s">
        <v>73</v>
      </c>
      <c r="D28" s="86"/>
      <c r="E28" s="86"/>
      <c r="F28" s="86"/>
      <c r="G28" s="86"/>
      <c r="H28" s="86"/>
      <c r="I28" s="12">
        <f>I21+I23+I25+I27</f>
        <v>194500000</v>
      </c>
    </row>
    <row r="29" spans="3:9" ht="6" customHeight="1">
      <c r="C29" s="10"/>
      <c r="D29" s="10"/>
      <c r="E29" s="11"/>
      <c r="F29" s="10"/>
      <c r="G29" s="10"/>
      <c r="H29" s="10"/>
      <c r="I29" s="10"/>
    </row>
    <row r="30" spans="3:9">
      <c r="C30" s="84" t="s">
        <v>84</v>
      </c>
      <c r="D30" s="84"/>
      <c r="E30" s="84"/>
      <c r="F30" s="84"/>
      <c r="G30" s="84"/>
      <c r="H30" s="84"/>
      <c r="I30" s="84"/>
    </row>
    <row r="31" spans="3:9">
      <c r="C31" s="85" t="s">
        <v>52</v>
      </c>
      <c r="D31" s="85" t="s">
        <v>75</v>
      </c>
      <c r="E31" s="65" t="s">
        <v>54</v>
      </c>
      <c r="F31" s="65" t="s">
        <v>55</v>
      </c>
      <c r="G31" s="65" t="s">
        <v>56</v>
      </c>
      <c r="H31" s="65" t="s">
        <v>57</v>
      </c>
      <c r="I31" s="85" t="s">
        <v>58</v>
      </c>
    </row>
    <row r="32" spans="3:9">
      <c r="C32" s="85"/>
      <c r="D32" s="85"/>
      <c r="E32" s="65" t="s">
        <v>59</v>
      </c>
      <c r="F32" s="65" t="s">
        <v>61</v>
      </c>
      <c r="G32" s="65" t="s">
        <v>60</v>
      </c>
      <c r="H32" s="65" t="s">
        <v>77</v>
      </c>
      <c r="I32" s="85"/>
    </row>
    <row r="33" spans="3:9" ht="24.75" customHeight="1">
      <c r="C33" s="64" t="s">
        <v>63</v>
      </c>
      <c r="D33" s="15" t="s">
        <v>165</v>
      </c>
      <c r="E33" s="6" t="s">
        <v>138</v>
      </c>
      <c r="F33" s="64">
        <v>1</v>
      </c>
      <c r="G33" s="7">
        <v>1</v>
      </c>
      <c r="H33" s="8">
        <v>10000000</v>
      </c>
      <c r="I33" s="9">
        <f>F33*G33*H33</f>
        <v>10000000</v>
      </c>
    </row>
    <row r="34" spans="3:9" ht="13.5" customHeight="1">
      <c r="C34" s="76" t="s">
        <v>78</v>
      </c>
      <c r="D34" s="76"/>
      <c r="E34" s="76"/>
      <c r="F34" s="76"/>
      <c r="G34" s="76"/>
      <c r="H34" s="76"/>
      <c r="I34" s="13">
        <f>SUM(I33:I33)</f>
        <v>10000000</v>
      </c>
    </row>
    <row r="35" spans="3:9" ht="24" customHeight="1">
      <c r="C35" s="64" t="s">
        <v>65</v>
      </c>
      <c r="D35" s="15" t="s">
        <v>165</v>
      </c>
      <c r="E35" s="6" t="s">
        <v>138</v>
      </c>
      <c r="F35" s="64">
        <v>1</v>
      </c>
      <c r="G35" s="7">
        <v>21</v>
      </c>
      <c r="H35" s="8">
        <f>10000000*0.2</f>
        <v>2000000</v>
      </c>
      <c r="I35" s="9">
        <f>F35*G35*H35</f>
        <v>42000000</v>
      </c>
    </row>
    <row r="36" spans="3:9" ht="13.5" customHeight="1">
      <c r="C36" s="76" t="s">
        <v>68</v>
      </c>
      <c r="D36" s="76"/>
      <c r="E36" s="76"/>
      <c r="F36" s="76"/>
      <c r="G36" s="76"/>
      <c r="H36" s="76"/>
      <c r="I36" s="13">
        <f>SUM(I35:I35)</f>
        <v>42000000</v>
      </c>
    </row>
    <row r="37" spans="3:9" ht="27" customHeight="1">
      <c r="C37" s="64" t="s">
        <v>69</v>
      </c>
      <c r="D37" s="15" t="s">
        <v>165</v>
      </c>
      <c r="E37" s="6" t="s">
        <v>138</v>
      </c>
      <c r="F37" s="64">
        <v>1</v>
      </c>
      <c r="G37" s="7">
        <f>12*30</f>
        <v>360</v>
      </c>
      <c r="H37" s="8">
        <f>10000000*0.1</f>
        <v>1000000</v>
      </c>
      <c r="I37" s="9">
        <f>+F37*G37*H37</f>
        <v>360000000</v>
      </c>
    </row>
    <row r="38" spans="3:9" ht="13.5" customHeight="1">
      <c r="C38" s="76" t="s">
        <v>70</v>
      </c>
      <c r="D38" s="76"/>
      <c r="E38" s="76"/>
      <c r="F38" s="76"/>
      <c r="G38" s="76"/>
      <c r="H38" s="76"/>
      <c r="I38" s="13">
        <f>SUM(I37:I37)</f>
        <v>360000000</v>
      </c>
    </row>
    <row r="39" spans="3:9" ht="24" customHeight="1">
      <c r="C39" s="64" t="s">
        <v>71</v>
      </c>
      <c r="D39" s="15" t="s">
        <v>165</v>
      </c>
      <c r="E39" s="6" t="s">
        <v>138</v>
      </c>
      <c r="F39" s="64">
        <v>1</v>
      </c>
      <c r="G39" s="7">
        <v>7</v>
      </c>
      <c r="H39" s="8">
        <f>10000000*0.5</f>
        <v>5000000</v>
      </c>
      <c r="I39" s="9">
        <f t="shared" ref="I39" si="0">G39*H39</f>
        <v>35000000</v>
      </c>
    </row>
    <row r="40" spans="3:9" ht="13.5" customHeight="1">
      <c r="C40" s="76" t="s">
        <v>72</v>
      </c>
      <c r="D40" s="76"/>
      <c r="E40" s="76"/>
      <c r="F40" s="76"/>
      <c r="G40" s="76"/>
      <c r="H40" s="76"/>
      <c r="I40" s="14">
        <f>SUM(I39:I39)</f>
        <v>35000000</v>
      </c>
    </row>
    <row r="41" spans="3:9">
      <c r="C41" s="86" t="s">
        <v>73</v>
      </c>
      <c r="D41" s="86"/>
      <c r="E41" s="86"/>
      <c r="F41" s="86"/>
      <c r="G41" s="86"/>
      <c r="H41" s="86"/>
      <c r="I41" s="12">
        <f>I34+I36+I38+I40</f>
        <v>447000000</v>
      </c>
    </row>
    <row r="42" spans="3:9" ht="6" customHeight="1">
      <c r="C42" s="10"/>
      <c r="D42" s="10"/>
      <c r="E42" s="11"/>
      <c r="F42" s="10"/>
      <c r="G42" s="10"/>
      <c r="H42" s="10"/>
      <c r="I42" s="10"/>
    </row>
    <row r="43" spans="3:9">
      <c r="C43" s="84" t="s">
        <v>87</v>
      </c>
      <c r="D43" s="84"/>
      <c r="E43" s="84"/>
      <c r="F43" s="84"/>
      <c r="G43" s="84"/>
      <c r="H43" s="84"/>
      <c r="I43" s="84"/>
    </row>
    <row r="44" spans="3:9" ht="13.5" customHeight="1">
      <c r="C44" s="85" t="s">
        <v>52</v>
      </c>
      <c r="D44" s="85" t="s">
        <v>75</v>
      </c>
      <c r="E44" s="65" t="s">
        <v>54</v>
      </c>
      <c r="F44" s="65" t="s">
        <v>55</v>
      </c>
      <c r="G44" s="65" t="s">
        <v>56</v>
      </c>
      <c r="H44" s="65" t="s">
        <v>57</v>
      </c>
      <c r="I44" s="85" t="s">
        <v>88</v>
      </c>
    </row>
    <row r="45" spans="3:9" ht="27.75" customHeight="1">
      <c r="C45" s="85"/>
      <c r="D45" s="85"/>
      <c r="E45" s="65" t="s">
        <v>59</v>
      </c>
      <c r="F45" s="65" t="s">
        <v>61</v>
      </c>
      <c r="G45" s="65" t="s">
        <v>60</v>
      </c>
      <c r="H45" s="65" t="s">
        <v>77</v>
      </c>
      <c r="I45" s="85"/>
    </row>
    <row r="46" spans="3:9" ht="13.5" customHeight="1">
      <c r="C46" s="91" t="s">
        <v>63</v>
      </c>
      <c r="D46" s="64"/>
      <c r="E46" s="64"/>
      <c r="F46" s="6"/>
      <c r="G46" s="7"/>
      <c r="H46" s="8"/>
      <c r="I46" s="9">
        <f>F46*G46*H46</f>
        <v>0</v>
      </c>
    </row>
    <row r="47" spans="3:9" ht="13.5" customHeight="1">
      <c r="C47" s="91"/>
      <c r="D47" s="64"/>
      <c r="E47" s="64"/>
      <c r="F47" s="6"/>
      <c r="G47" s="7"/>
      <c r="H47" s="8"/>
      <c r="I47" s="9">
        <f>F47*G47*H47</f>
        <v>0</v>
      </c>
    </row>
    <row r="48" spans="3:9" ht="13.5" customHeight="1">
      <c r="C48" s="76" t="s">
        <v>78</v>
      </c>
      <c r="D48" s="76"/>
      <c r="E48" s="76"/>
      <c r="F48" s="76"/>
      <c r="G48" s="76"/>
      <c r="H48" s="76"/>
      <c r="I48" s="13">
        <f>SUM(I46:I47)</f>
        <v>0</v>
      </c>
    </row>
    <row r="49" spans="3:9" ht="13.5" customHeight="1">
      <c r="C49" s="91" t="s">
        <v>65</v>
      </c>
      <c r="D49" s="15"/>
      <c r="E49" s="6"/>
      <c r="F49" s="64"/>
      <c r="G49" s="7"/>
      <c r="H49" s="8"/>
      <c r="I49" s="9">
        <f t="shared" ref="I49" si="1">G49*H49</f>
        <v>0</v>
      </c>
    </row>
    <row r="50" spans="3:9" ht="13.5" customHeight="1">
      <c r="C50" s="91"/>
      <c r="D50" s="64"/>
      <c r="E50" s="64"/>
      <c r="F50" s="6"/>
      <c r="G50" s="7"/>
      <c r="H50" s="8"/>
      <c r="I50" s="9">
        <f>F50*G50*H50</f>
        <v>0</v>
      </c>
    </row>
    <row r="51" spans="3:9" ht="13.5" customHeight="1">
      <c r="C51" s="76" t="s">
        <v>68</v>
      </c>
      <c r="D51" s="76"/>
      <c r="E51" s="76"/>
      <c r="F51" s="76"/>
      <c r="G51" s="76"/>
      <c r="H51" s="76"/>
      <c r="I51" s="13">
        <f>SUM(I49:I50)</f>
        <v>0</v>
      </c>
    </row>
    <row r="52" spans="3:9" ht="13.5" customHeight="1">
      <c r="C52" s="91" t="s">
        <v>69</v>
      </c>
      <c r="D52" s="64"/>
      <c r="E52" s="64"/>
      <c r="F52" s="6"/>
      <c r="G52" s="7"/>
      <c r="H52" s="8"/>
      <c r="I52" s="9">
        <f>F52*G52*H52</f>
        <v>0</v>
      </c>
    </row>
    <row r="53" spans="3:9" ht="13.5" customHeight="1">
      <c r="C53" s="91"/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76" t="s">
        <v>70</v>
      </c>
      <c r="D54" s="76"/>
      <c r="E54" s="76"/>
      <c r="F54" s="76"/>
      <c r="G54" s="76"/>
      <c r="H54" s="76"/>
      <c r="I54" s="13">
        <f>SUM(I52:I53)</f>
        <v>0</v>
      </c>
    </row>
    <row r="55" spans="3:9" ht="13.5" customHeight="1">
      <c r="C55" s="91" t="s">
        <v>71</v>
      </c>
      <c r="D55" s="64"/>
      <c r="E55" s="64"/>
      <c r="F55" s="6"/>
      <c r="G55" s="7"/>
      <c r="H55" s="8"/>
      <c r="I55" s="9">
        <f>F55*G55*H55</f>
        <v>0</v>
      </c>
    </row>
    <row r="56" spans="3:9" ht="13.5" customHeight="1">
      <c r="C56" s="91"/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3" t="s">
        <v>72</v>
      </c>
      <c r="D57" s="93"/>
      <c r="E57" s="93"/>
      <c r="F57" s="93"/>
      <c r="G57" s="93"/>
      <c r="H57" s="93"/>
      <c r="I57" s="14">
        <f>SUM(I43:I44)</f>
        <v>0</v>
      </c>
    </row>
    <row r="58" spans="3:9">
      <c r="C58" s="94" t="s">
        <v>73</v>
      </c>
      <c r="D58" s="95"/>
      <c r="E58" s="95"/>
      <c r="F58" s="95"/>
      <c r="G58" s="95"/>
      <c r="H58" s="96"/>
      <c r="I58" s="19">
        <f>I48+I51+I54+I57</f>
        <v>0</v>
      </c>
    </row>
    <row r="59" spans="3:9" ht="6" customHeight="1">
      <c r="C59" s="17"/>
      <c r="D59" s="17"/>
      <c r="E59" s="18"/>
      <c r="F59" s="17"/>
      <c r="G59" s="17"/>
      <c r="H59" s="17"/>
      <c r="I59" s="17"/>
    </row>
    <row r="60" spans="3:9">
      <c r="E60" s="2"/>
    </row>
    <row r="61" spans="3:9" ht="6" customHeight="1">
      <c r="C61" s="17"/>
      <c r="D61" s="17"/>
      <c r="E61" s="18"/>
      <c r="F61" s="17"/>
      <c r="G61" s="17"/>
      <c r="H61" s="17"/>
      <c r="I61" s="17"/>
    </row>
    <row r="62" spans="3:9" ht="6" customHeight="1">
      <c r="C62" s="17"/>
      <c r="D62" s="17"/>
      <c r="E62" s="18"/>
      <c r="F62" s="17"/>
      <c r="G62" s="17"/>
      <c r="H62" s="17"/>
      <c r="I62" s="17"/>
    </row>
    <row r="63" spans="3:9">
      <c r="C63" s="86" t="s">
        <v>89</v>
      </c>
      <c r="D63" s="86"/>
      <c r="E63" s="86"/>
      <c r="F63" s="86"/>
      <c r="G63" s="86"/>
      <c r="H63" s="86"/>
      <c r="I63" s="16">
        <f>I15+I28+I41+I58</f>
        <v>1004470000</v>
      </c>
    </row>
    <row r="65" spans="3:3">
      <c r="C65" s="2" t="s">
        <v>101</v>
      </c>
    </row>
  </sheetData>
  <mergeCells count="53">
    <mergeCell ref="C63:H63"/>
    <mergeCell ref="C51:H51"/>
    <mergeCell ref="C52:C53"/>
    <mergeCell ref="C54:H54"/>
    <mergeCell ref="C55:C56"/>
    <mergeCell ref="C57:H57"/>
    <mergeCell ref="C58:H58"/>
    <mergeCell ref="C49:C50"/>
    <mergeCell ref="C34:H34"/>
    <mergeCell ref="C36:H36"/>
    <mergeCell ref="C38:H38"/>
    <mergeCell ref="C40:H40"/>
    <mergeCell ref="C41:H41"/>
    <mergeCell ref="C43:I43"/>
    <mergeCell ref="C44:C45"/>
    <mergeCell ref="D44:D45"/>
    <mergeCell ref="I44:I45"/>
    <mergeCell ref="C46:C47"/>
    <mergeCell ref="C48:H48"/>
    <mergeCell ref="C27:H27"/>
    <mergeCell ref="C28:H28"/>
    <mergeCell ref="C30:I30"/>
    <mergeCell ref="C31:C32"/>
    <mergeCell ref="D31:D32"/>
    <mergeCell ref="I31:I32"/>
    <mergeCell ref="E26:F26"/>
    <mergeCell ref="C21:H21"/>
    <mergeCell ref="E22:F22"/>
    <mergeCell ref="E24:F24"/>
    <mergeCell ref="C23:H23"/>
    <mergeCell ref="C25:H25"/>
    <mergeCell ref="E20:F20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39997558519241921"/>
  </sheetPr>
  <dimension ref="C1:J66"/>
  <sheetViews>
    <sheetView topLeftCell="C7" zoomScale="80" zoomScaleNormal="80" zoomScaleSheetLayoutView="100" workbookViewId="0">
      <selection activeCell="C23" sqref="C23:H23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23.570312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166</v>
      </c>
      <c r="F1" s="79"/>
      <c r="G1" s="80"/>
      <c r="H1" s="81" t="s">
        <v>167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6" t="s">
        <v>65</v>
      </c>
      <c r="D9" s="15" t="s">
        <v>111</v>
      </c>
      <c r="E9" s="64" t="s">
        <v>53</v>
      </c>
      <c r="F9" s="6">
        <v>21</v>
      </c>
      <c r="G9" s="7">
        <v>1</v>
      </c>
      <c r="H9" s="8">
        <f>+(4500000*1.48)*0.5</f>
        <v>3330000</v>
      </c>
      <c r="I9" s="9">
        <f>F9*G9*H9</f>
        <v>69930000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69930000</v>
      </c>
    </row>
    <row r="11" spans="3:10" ht="27.75" customHeight="1">
      <c r="C11" s="64" t="s">
        <v>69</v>
      </c>
      <c r="D11" s="15"/>
      <c r="E11" s="64"/>
      <c r="F11" s="6"/>
      <c r="G11" s="7"/>
      <c r="H11" s="8"/>
      <c r="I11" s="9">
        <f>F11*G11*H11</f>
        <v>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>
        <f>F13*G13*H13</f>
        <v>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69930000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66" t="s">
        <v>63</v>
      </c>
      <c r="D20" s="15"/>
      <c r="E20" s="91"/>
      <c r="F20" s="91"/>
      <c r="G20" s="7"/>
      <c r="H20" s="8"/>
      <c r="I20" s="9">
        <f>G20*H20</f>
        <v>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SUM(I20:I20)</f>
        <v>0</v>
      </c>
    </row>
    <row r="22" spans="3:9" ht="27.75" customHeight="1">
      <c r="C22" s="64" t="s">
        <v>65</v>
      </c>
      <c r="D22" s="15" t="s">
        <v>168</v>
      </c>
      <c r="E22" s="91" t="s">
        <v>138</v>
      </c>
      <c r="F22" s="91"/>
      <c r="G22" s="7">
        <v>21</v>
      </c>
      <c r="H22" s="8">
        <v>1500000</v>
      </c>
      <c r="I22" s="9">
        <f>G22*H22</f>
        <v>31500000</v>
      </c>
    </row>
    <row r="23" spans="3:9" ht="13.5" customHeight="1">
      <c r="C23" s="76" t="s">
        <v>68</v>
      </c>
      <c r="D23" s="76"/>
      <c r="E23" s="76"/>
      <c r="F23" s="76"/>
      <c r="G23" s="76"/>
      <c r="H23" s="76"/>
      <c r="I23" s="13">
        <f>SUM(I22:I22)</f>
        <v>31500000</v>
      </c>
    </row>
    <row r="24" spans="3:9" ht="24.75" customHeight="1">
      <c r="C24" s="64" t="s">
        <v>69</v>
      </c>
      <c r="D24" s="15"/>
      <c r="E24" s="91"/>
      <c r="F24" s="91"/>
      <c r="G24" s="7"/>
      <c r="H24" s="8"/>
      <c r="I24" s="9">
        <f t="shared" ref="I24" si="0">G24*H24</f>
        <v>0</v>
      </c>
    </row>
    <row r="25" spans="3:9" ht="13.5" customHeight="1">
      <c r="C25" s="76" t="s">
        <v>83</v>
      </c>
      <c r="D25" s="76"/>
      <c r="E25" s="76"/>
      <c r="F25" s="76"/>
      <c r="G25" s="76"/>
      <c r="H25" s="76"/>
      <c r="I25" s="13">
        <f>SUM(I24:I24)</f>
        <v>0</v>
      </c>
    </row>
    <row r="26" spans="3:9" ht="27.75" customHeight="1">
      <c r="C26" s="91" t="s">
        <v>71</v>
      </c>
      <c r="D26" s="15"/>
      <c r="E26" s="91"/>
      <c r="F26" s="91"/>
      <c r="G26" s="7"/>
      <c r="H26" s="8"/>
      <c r="I26" s="9">
        <f t="shared" ref="I26:I27" si="1">G26*H26</f>
        <v>0</v>
      </c>
    </row>
    <row r="27" spans="3:9" ht="13.5" customHeight="1">
      <c r="C27" s="91"/>
      <c r="D27" s="15"/>
      <c r="E27" s="91"/>
      <c r="F27" s="91"/>
      <c r="G27" s="7"/>
      <c r="H27" s="8"/>
      <c r="I27" s="9">
        <f t="shared" si="1"/>
        <v>0</v>
      </c>
    </row>
    <row r="28" spans="3:9" ht="13.5" customHeight="1">
      <c r="C28" s="76" t="s">
        <v>72</v>
      </c>
      <c r="D28" s="76"/>
      <c r="E28" s="76"/>
      <c r="F28" s="76"/>
      <c r="G28" s="76"/>
      <c r="H28" s="76"/>
      <c r="I28" s="14">
        <f>SUM(I26:I27)</f>
        <v>0</v>
      </c>
    </row>
    <row r="29" spans="3:9" ht="13.5" customHeight="1">
      <c r="C29" s="86" t="s">
        <v>73</v>
      </c>
      <c r="D29" s="86"/>
      <c r="E29" s="86"/>
      <c r="F29" s="86"/>
      <c r="G29" s="86"/>
      <c r="H29" s="86"/>
      <c r="I29" s="12">
        <f>I21+I23+I25+I28</f>
        <v>31500000</v>
      </c>
    </row>
    <row r="30" spans="3:9" ht="6" customHeight="1">
      <c r="C30" s="10"/>
      <c r="D30" s="10"/>
      <c r="E30" s="11"/>
      <c r="F30" s="10"/>
      <c r="G30" s="10"/>
      <c r="H30" s="10"/>
      <c r="I30" s="10"/>
    </row>
    <row r="31" spans="3:9" ht="24.75" customHeight="1">
      <c r="C31" s="84" t="s">
        <v>84</v>
      </c>
      <c r="D31" s="84"/>
      <c r="E31" s="84"/>
      <c r="F31" s="84"/>
      <c r="G31" s="84"/>
      <c r="H31" s="84"/>
      <c r="I31" s="84"/>
    </row>
    <row r="32" spans="3:9">
      <c r="C32" s="85" t="s">
        <v>52</v>
      </c>
      <c r="D32" s="85" t="s">
        <v>75</v>
      </c>
      <c r="E32" s="65" t="s">
        <v>54</v>
      </c>
      <c r="F32" s="65" t="s">
        <v>55</v>
      </c>
      <c r="G32" s="65" t="s">
        <v>56</v>
      </c>
      <c r="H32" s="65" t="s">
        <v>57</v>
      </c>
      <c r="I32" s="85" t="s">
        <v>58</v>
      </c>
    </row>
    <row r="33" spans="3:9">
      <c r="C33" s="85"/>
      <c r="D33" s="85"/>
      <c r="E33" s="65" t="s">
        <v>59</v>
      </c>
      <c r="F33" s="65" t="s">
        <v>61</v>
      </c>
      <c r="G33" s="65" t="s">
        <v>60</v>
      </c>
      <c r="H33" s="65" t="s">
        <v>77</v>
      </c>
      <c r="I33" s="85"/>
    </row>
    <row r="34" spans="3:9" ht="24.75" customHeight="1">
      <c r="C34" s="64" t="s">
        <v>63</v>
      </c>
      <c r="D34" s="15"/>
      <c r="E34" s="6"/>
      <c r="F34" s="64"/>
      <c r="G34" s="7"/>
      <c r="H34" s="8"/>
      <c r="I34" s="9">
        <f>F34*G34*H34</f>
        <v>0</v>
      </c>
    </row>
    <row r="35" spans="3:9" ht="13.5" customHeight="1">
      <c r="C35" s="76" t="s">
        <v>78</v>
      </c>
      <c r="D35" s="76"/>
      <c r="E35" s="76"/>
      <c r="F35" s="76"/>
      <c r="G35" s="76"/>
      <c r="H35" s="76"/>
      <c r="I35" s="13">
        <f>SUM(I34:I34)</f>
        <v>0</v>
      </c>
    </row>
    <row r="36" spans="3:9" ht="24" customHeight="1">
      <c r="C36" s="66" t="s">
        <v>65</v>
      </c>
      <c r="D36" s="15" t="s">
        <v>165</v>
      </c>
      <c r="E36" s="6" t="s">
        <v>138</v>
      </c>
      <c r="F36" s="64">
        <v>1</v>
      </c>
      <c r="G36" s="7">
        <v>21</v>
      </c>
      <c r="H36" s="8">
        <f>10000000*0.5</f>
        <v>5000000</v>
      </c>
      <c r="I36" s="9">
        <f>F36*G36*H36</f>
        <v>105000000</v>
      </c>
    </row>
    <row r="37" spans="3:9" ht="13.5" customHeight="1">
      <c r="C37" s="76" t="s">
        <v>68</v>
      </c>
      <c r="D37" s="76"/>
      <c r="E37" s="76"/>
      <c r="F37" s="76"/>
      <c r="G37" s="76"/>
      <c r="H37" s="76"/>
      <c r="I37" s="13">
        <f>SUM(I36:I36)</f>
        <v>105000000</v>
      </c>
    </row>
    <row r="38" spans="3:9" ht="27" customHeight="1">
      <c r="C38" s="64" t="s">
        <v>69</v>
      </c>
      <c r="D38" s="15"/>
      <c r="E38" s="6"/>
      <c r="F38" s="64"/>
      <c r="G38" s="7"/>
      <c r="H38" s="8"/>
      <c r="I38" s="9">
        <f t="shared" ref="I38" si="2">G38*H38</f>
        <v>0</v>
      </c>
    </row>
    <row r="39" spans="3:9" ht="13.5" customHeight="1">
      <c r="C39" s="76" t="s">
        <v>70</v>
      </c>
      <c r="D39" s="76"/>
      <c r="E39" s="76"/>
      <c r="F39" s="76"/>
      <c r="G39" s="76"/>
      <c r="H39" s="76"/>
      <c r="I39" s="13">
        <f>SUM(I38:I38)</f>
        <v>0</v>
      </c>
    </row>
    <row r="40" spans="3:9" ht="24" customHeight="1">
      <c r="C40" s="64" t="s">
        <v>71</v>
      </c>
      <c r="D40" s="15"/>
      <c r="E40" s="6"/>
      <c r="F40" s="64"/>
      <c r="G40" s="7"/>
      <c r="H40" s="8"/>
      <c r="I40" s="9">
        <f t="shared" ref="I40" si="3">G40*H40</f>
        <v>0</v>
      </c>
    </row>
    <row r="41" spans="3:9" ht="13.5" customHeight="1">
      <c r="C41" s="76" t="s">
        <v>72</v>
      </c>
      <c r="D41" s="76"/>
      <c r="E41" s="76"/>
      <c r="F41" s="76"/>
      <c r="G41" s="76"/>
      <c r="H41" s="76"/>
      <c r="I41" s="14">
        <f>SUM(I40:I40)</f>
        <v>0</v>
      </c>
    </row>
    <row r="42" spans="3:9">
      <c r="C42" s="86" t="s">
        <v>73</v>
      </c>
      <c r="D42" s="86"/>
      <c r="E42" s="86"/>
      <c r="F42" s="86"/>
      <c r="G42" s="86"/>
      <c r="H42" s="86"/>
      <c r="I42" s="12">
        <f>I35+I37+I39+I41</f>
        <v>105000000</v>
      </c>
    </row>
    <row r="43" spans="3:9" ht="6" customHeight="1">
      <c r="C43" s="10"/>
      <c r="D43" s="10"/>
      <c r="E43" s="11"/>
      <c r="F43" s="10"/>
      <c r="G43" s="10"/>
      <c r="H43" s="10"/>
      <c r="I43" s="10"/>
    </row>
    <row r="44" spans="3:9">
      <c r="C44" s="84" t="s">
        <v>87</v>
      </c>
      <c r="D44" s="84"/>
      <c r="E44" s="84"/>
      <c r="F44" s="84"/>
      <c r="G44" s="84"/>
      <c r="H44" s="84"/>
      <c r="I44" s="84"/>
    </row>
    <row r="45" spans="3:9" ht="13.5" customHeight="1">
      <c r="C45" s="85" t="s">
        <v>52</v>
      </c>
      <c r="D45" s="85" t="s">
        <v>75</v>
      </c>
      <c r="E45" s="65" t="s">
        <v>54</v>
      </c>
      <c r="F45" s="65" t="s">
        <v>55</v>
      </c>
      <c r="G45" s="65" t="s">
        <v>56</v>
      </c>
      <c r="H45" s="65" t="s">
        <v>57</v>
      </c>
      <c r="I45" s="85" t="s">
        <v>88</v>
      </c>
    </row>
    <row r="46" spans="3:9" ht="27.75" customHeight="1">
      <c r="C46" s="85"/>
      <c r="D46" s="85"/>
      <c r="E46" s="65" t="s">
        <v>59</v>
      </c>
      <c r="F46" s="65" t="s">
        <v>61</v>
      </c>
      <c r="G46" s="65" t="s">
        <v>60</v>
      </c>
      <c r="H46" s="65" t="s">
        <v>77</v>
      </c>
      <c r="I46" s="85"/>
    </row>
    <row r="47" spans="3:9" ht="13.5" customHeight="1">
      <c r="C47" s="91" t="s">
        <v>63</v>
      </c>
      <c r="D47" s="64"/>
      <c r="E47" s="64"/>
      <c r="F47" s="6"/>
      <c r="G47" s="7"/>
      <c r="H47" s="8"/>
      <c r="I47" s="9">
        <f>F47*G47*H47</f>
        <v>0</v>
      </c>
    </row>
    <row r="48" spans="3:9" ht="13.5" customHeight="1">
      <c r="C48" s="91"/>
      <c r="D48" s="64"/>
      <c r="E48" s="64"/>
      <c r="F48" s="6"/>
      <c r="G48" s="7"/>
      <c r="H48" s="8"/>
      <c r="I48" s="9">
        <f>F48*G48*H48</f>
        <v>0</v>
      </c>
    </row>
    <row r="49" spans="3:9" ht="13.5" customHeight="1">
      <c r="C49" s="76" t="s">
        <v>78</v>
      </c>
      <c r="D49" s="76"/>
      <c r="E49" s="76"/>
      <c r="F49" s="76"/>
      <c r="G49" s="76"/>
      <c r="H49" s="76"/>
      <c r="I49" s="13">
        <f>SUM(I47:I48)</f>
        <v>0</v>
      </c>
    </row>
    <row r="50" spans="3:9" ht="13.5" customHeight="1">
      <c r="C50" s="91" t="s">
        <v>65</v>
      </c>
      <c r="D50" s="15"/>
      <c r="E50" s="6"/>
      <c r="F50" s="64"/>
      <c r="G50" s="7"/>
      <c r="H50" s="8"/>
      <c r="I50" s="9">
        <f t="shared" ref="I50" si="4">G50*H50</f>
        <v>0</v>
      </c>
    </row>
    <row r="51" spans="3:9" ht="13.5" customHeight="1">
      <c r="C51" s="91"/>
      <c r="D51" s="64"/>
      <c r="E51" s="64"/>
      <c r="F51" s="6"/>
      <c r="G51" s="7"/>
      <c r="H51" s="8"/>
      <c r="I51" s="9">
        <f>F51*G51*H51</f>
        <v>0</v>
      </c>
    </row>
    <row r="52" spans="3:9" ht="13.5" customHeight="1">
      <c r="C52" s="76" t="s">
        <v>68</v>
      </c>
      <c r="D52" s="76"/>
      <c r="E52" s="76"/>
      <c r="F52" s="76"/>
      <c r="G52" s="76"/>
      <c r="H52" s="76"/>
      <c r="I52" s="13">
        <f>SUM(I50:I51)</f>
        <v>0</v>
      </c>
    </row>
    <row r="53" spans="3:9" ht="13.5" customHeight="1">
      <c r="C53" s="91" t="s">
        <v>69</v>
      </c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91"/>
      <c r="D54" s="64"/>
      <c r="E54" s="64"/>
      <c r="F54" s="6"/>
      <c r="G54" s="7"/>
      <c r="H54" s="8"/>
      <c r="I54" s="9">
        <f>F54*G54*H54</f>
        <v>0</v>
      </c>
    </row>
    <row r="55" spans="3:9" ht="13.5" customHeight="1">
      <c r="C55" s="76" t="s">
        <v>70</v>
      </c>
      <c r="D55" s="76"/>
      <c r="E55" s="76"/>
      <c r="F55" s="76"/>
      <c r="G55" s="76"/>
      <c r="H55" s="76"/>
      <c r="I55" s="13">
        <f>SUM(I53:I54)</f>
        <v>0</v>
      </c>
    </row>
    <row r="56" spans="3:9" ht="13.5" customHeight="1">
      <c r="C56" s="91" t="s">
        <v>71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93" t="s">
        <v>72</v>
      </c>
      <c r="D58" s="93"/>
      <c r="E58" s="93"/>
      <c r="F58" s="93"/>
      <c r="G58" s="93"/>
      <c r="H58" s="93"/>
      <c r="I58" s="14">
        <f>SUM(I44:I45)</f>
        <v>0</v>
      </c>
    </row>
    <row r="59" spans="3:9">
      <c r="C59" s="94" t="s">
        <v>73</v>
      </c>
      <c r="D59" s="95"/>
      <c r="E59" s="95"/>
      <c r="F59" s="95"/>
      <c r="G59" s="95"/>
      <c r="H59" s="96"/>
      <c r="I59" s="19">
        <f>I49+I52+I55+I58</f>
        <v>0</v>
      </c>
    </row>
    <row r="60" spans="3:9" ht="6" customHeight="1">
      <c r="C60" s="17"/>
      <c r="D60" s="17"/>
      <c r="E60" s="18"/>
      <c r="F60" s="17"/>
      <c r="G60" s="17"/>
      <c r="H60" s="17"/>
      <c r="I60" s="17"/>
    </row>
    <row r="61" spans="3:9">
      <c r="E61" s="2"/>
    </row>
    <row r="62" spans="3:9" ht="6" customHeight="1">
      <c r="C62" s="17"/>
      <c r="D62" s="17"/>
      <c r="E62" s="18"/>
      <c r="F62" s="17"/>
      <c r="G62" s="17"/>
      <c r="H62" s="17"/>
      <c r="I62" s="17"/>
    </row>
    <row r="63" spans="3:9" ht="6" customHeight="1">
      <c r="C63" s="17"/>
      <c r="D63" s="17"/>
      <c r="E63" s="18"/>
      <c r="F63" s="17"/>
      <c r="G63" s="17"/>
      <c r="H63" s="17"/>
      <c r="I63" s="17"/>
    </row>
    <row r="64" spans="3:9">
      <c r="C64" s="86" t="s">
        <v>89</v>
      </c>
      <c r="D64" s="86"/>
      <c r="E64" s="86"/>
      <c r="F64" s="86"/>
      <c r="G64" s="86"/>
      <c r="H64" s="86"/>
      <c r="I64" s="16">
        <f>I15+I29+I42+I59</f>
        <v>206430000</v>
      </c>
    </row>
    <row r="66" spans="3:3">
      <c r="C66" s="2" t="s">
        <v>101</v>
      </c>
    </row>
  </sheetData>
  <mergeCells count="55">
    <mergeCell ref="C64:H64"/>
    <mergeCell ref="C52:H52"/>
    <mergeCell ref="C53:C54"/>
    <mergeCell ref="C55:H55"/>
    <mergeCell ref="C56:C57"/>
    <mergeCell ref="C58:H58"/>
    <mergeCell ref="C59:H59"/>
    <mergeCell ref="C50:C51"/>
    <mergeCell ref="C35:H35"/>
    <mergeCell ref="C37:H37"/>
    <mergeCell ref="C39:H39"/>
    <mergeCell ref="C41:H41"/>
    <mergeCell ref="C42:H42"/>
    <mergeCell ref="C44:I44"/>
    <mergeCell ref="C45:C46"/>
    <mergeCell ref="D45:D46"/>
    <mergeCell ref="I45:I46"/>
    <mergeCell ref="C47:C48"/>
    <mergeCell ref="C49:H49"/>
    <mergeCell ref="C28:H28"/>
    <mergeCell ref="C31:I31"/>
    <mergeCell ref="C32:C33"/>
    <mergeCell ref="D32:D33"/>
    <mergeCell ref="I32:I33"/>
    <mergeCell ref="C29:H29"/>
    <mergeCell ref="C26:C27"/>
    <mergeCell ref="E26:F26"/>
    <mergeCell ref="E27:F27"/>
    <mergeCell ref="C21:H21"/>
    <mergeCell ref="E22:F22"/>
    <mergeCell ref="E24:F24"/>
    <mergeCell ref="C23:H23"/>
    <mergeCell ref="C25:H25"/>
    <mergeCell ref="E20:F20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0.39997558519241921"/>
  </sheetPr>
  <dimension ref="C1:J65"/>
  <sheetViews>
    <sheetView zoomScale="80" zoomScaleNormal="80" zoomScaleSheetLayoutView="100" workbookViewId="0">
      <selection activeCell="I37" sqref="I37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9.71093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169</v>
      </c>
      <c r="F1" s="79"/>
      <c r="G1" s="80"/>
      <c r="H1" s="81" t="s">
        <v>170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6" t="s">
        <v>63</v>
      </c>
      <c r="D7" s="15" t="s">
        <v>111</v>
      </c>
      <c r="E7" s="64" t="s">
        <v>53</v>
      </c>
      <c r="F7" s="6">
        <v>1</v>
      </c>
      <c r="G7" s="7">
        <v>1</v>
      </c>
      <c r="H7" s="8">
        <f>4500000*1.48</f>
        <v>6660000</v>
      </c>
      <c r="I7" s="9">
        <f>F7*G7*H7</f>
        <v>6660000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6660000</v>
      </c>
    </row>
    <row r="9" spans="3:10" ht="25.5" customHeight="1">
      <c r="C9" s="66" t="s">
        <v>65</v>
      </c>
      <c r="D9" s="15" t="s">
        <v>111</v>
      </c>
      <c r="E9" s="64" t="s">
        <v>53</v>
      </c>
      <c r="F9" s="6">
        <v>21</v>
      </c>
      <c r="G9" s="7">
        <v>1</v>
      </c>
      <c r="H9" s="8">
        <f>4500000*1.48</f>
        <v>6660000</v>
      </c>
      <c r="I9" s="9">
        <f>F9*G9*H9</f>
        <v>139860000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139860000</v>
      </c>
    </row>
    <row r="11" spans="3:10" ht="27.75" customHeight="1">
      <c r="C11" s="64" t="s">
        <v>69</v>
      </c>
      <c r="D11" s="15"/>
      <c r="E11" s="64"/>
      <c r="F11" s="6"/>
      <c r="G11" s="7"/>
      <c r="H11" s="8"/>
      <c r="I11" s="9">
        <f>F11*G11*H11</f>
        <v>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>
        <f>F13*G13*H13</f>
        <v>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146520000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66" t="s">
        <v>63</v>
      </c>
      <c r="D20" s="15" t="s">
        <v>160</v>
      </c>
      <c r="E20" s="91" t="s">
        <v>138</v>
      </c>
      <c r="F20" s="91"/>
      <c r="G20" s="7">
        <v>1</v>
      </c>
      <c r="H20" s="8">
        <v>500000</v>
      </c>
      <c r="I20" s="9">
        <f>G20*H20</f>
        <v>500000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SUM(I20:I20)</f>
        <v>500000</v>
      </c>
    </row>
    <row r="22" spans="3:9">
      <c r="C22" s="64" t="s">
        <v>65</v>
      </c>
      <c r="D22" s="15" t="s">
        <v>160</v>
      </c>
      <c r="E22" s="91" t="s">
        <v>138</v>
      </c>
      <c r="F22" s="91"/>
      <c r="G22" s="7">
        <v>21</v>
      </c>
      <c r="H22" s="8">
        <v>500000</v>
      </c>
      <c r="I22" s="9">
        <f>G22*H22</f>
        <v>10500000</v>
      </c>
    </row>
    <row r="23" spans="3:9" ht="13.5" customHeight="1">
      <c r="C23" s="76" t="s">
        <v>68</v>
      </c>
      <c r="D23" s="76"/>
      <c r="E23" s="76"/>
      <c r="F23" s="76"/>
      <c r="G23" s="76"/>
      <c r="H23" s="76"/>
      <c r="I23" s="13">
        <f>SUM(I22:I22)</f>
        <v>10500000</v>
      </c>
    </row>
    <row r="24" spans="3:9" ht="24.75" customHeight="1">
      <c r="C24" s="64" t="s">
        <v>69</v>
      </c>
      <c r="D24" s="15"/>
      <c r="E24" s="91"/>
      <c r="F24" s="91"/>
      <c r="G24" s="7"/>
      <c r="H24" s="8"/>
      <c r="I24" s="9">
        <f t="shared" ref="I24" si="0">G24*H24</f>
        <v>0</v>
      </c>
    </row>
    <row r="25" spans="3:9" ht="13.5" customHeight="1">
      <c r="C25" s="76" t="s">
        <v>83</v>
      </c>
      <c r="D25" s="76"/>
      <c r="E25" s="76"/>
      <c r="F25" s="76"/>
      <c r="G25" s="76"/>
      <c r="H25" s="76"/>
      <c r="I25" s="13">
        <f>SUM(I24:I24)</f>
        <v>0</v>
      </c>
    </row>
    <row r="26" spans="3:9" ht="27.75" customHeight="1">
      <c r="C26" s="64" t="s">
        <v>71</v>
      </c>
      <c r="D26" s="15"/>
      <c r="E26" s="91"/>
      <c r="F26" s="91"/>
      <c r="G26" s="7"/>
      <c r="H26" s="8"/>
      <c r="I26" s="9">
        <f t="shared" ref="I26" si="1">G26*H26</f>
        <v>0</v>
      </c>
    </row>
    <row r="27" spans="3:9" ht="13.5" customHeight="1">
      <c r="C27" s="76" t="s">
        <v>72</v>
      </c>
      <c r="D27" s="76"/>
      <c r="E27" s="76"/>
      <c r="F27" s="76"/>
      <c r="G27" s="76"/>
      <c r="H27" s="76"/>
      <c r="I27" s="14">
        <f>SUM(I26:I26)</f>
        <v>0</v>
      </c>
    </row>
    <row r="28" spans="3:9">
      <c r="C28" s="86" t="s">
        <v>73</v>
      </c>
      <c r="D28" s="86"/>
      <c r="E28" s="86"/>
      <c r="F28" s="86"/>
      <c r="G28" s="86"/>
      <c r="H28" s="86"/>
      <c r="I28" s="12">
        <f>I21+I23+I25+I27</f>
        <v>11000000</v>
      </c>
    </row>
    <row r="29" spans="3:9" ht="6" customHeight="1">
      <c r="C29" s="10"/>
      <c r="D29" s="10"/>
      <c r="E29" s="11"/>
      <c r="F29" s="10"/>
      <c r="G29" s="10"/>
      <c r="H29" s="10"/>
      <c r="I29" s="10"/>
    </row>
    <row r="30" spans="3:9">
      <c r="C30" s="84" t="s">
        <v>84</v>
      </c>
      <c r="D30" s="84"/>
      <c r="E30" s="84"/>
      <c r="F30" s="84"/>
      <c r="G30" s="84"/>
      <c r="H30" s="84"/>
      <c r="I30" s="84"/>
    </row>
    <row r="31" spans="3:9">
      <c r="C31" s="85" t="s">
        <v>52</v>
      </c>
      <c r="D31" s="85" t="s">
        <v>75</v>
      </c>
      <c r="E31" s="65" t="s">
        <v>54</v>
      </c>
      <c r="F31" s="65" t="s">
        <v>55</v>
      </c>
      <c r="G31" s="65" t="s">
        <v>56</v>
      </c>
      <c r="H31" s="65" t="s">
        <v>57</v>
      </c>
      <c r="I31" s="85" t="s">
        <v>58</v>
      </c>
    </row>
    <row r="32" spans="3:9">
      <c r="C32" s="85"/>
      <c r="D32" s="85"/>
      <c r="E32" s="65" t="s">
        <v>59</v>
      </c>
      <c r="F32" s="65" t="s">
        <v>61</v>
      </c>
      <c r="G32" s="65" t="s">
        <v>60</v>
      </c>
      <c r="H32" s="65" t="s">
        <v>77</v>
      </c>
      <c r="I32" s="85"/>
    </row>
    <row r="33" spans="3:9" ht="24.75" customHeight="1">
      <c r="C33" s="64" t="s">
        <v>63</v>
      </c>
      <c r="D33" s="15" t="s">
        <v>161</v>
      </c>
      <c r="E33" s="6" t="s">
        <v>138</v>
      </c>
      <c r="F33" s="64">
        <v>1</v>
      </c>
      <c r="G33" s="7">
        <v>1</v>
      </c>
      <c r="H33" s="8">
        <v>5000000</v>
      </c>
      <c r="I33" s="9">
        <f>F33*G33*H33</f>
        <v>5000000</v>
      </c>
    </row>
    <row r="34" spans="3:9" ht="13.5" customHeight="1">
      <c r="C34" s="76" t="s">
        <v>78</v>
      </c>
      <c r="D34" s="76"/>
      <c r="E34" s="76"/>
      <c r="F34" s="76"/>
      <c r="G34" s="76"/>
      <c r="H34" s="76"/>
      <c r="I34" s="13">
        <f>SUM(I33:I33)</f>
        <v>5000000</v>
      </c>
    </row>
    <row r="35" spans="3:9" ht="24" customHeight="1">
      <c r="C35" s="64" t="s">
        <v>65</v>
      </c>
      <c r="D35" s="15" t="s">
        <v>161</v>
      </c>
      <c r="E35" s="6" t="s">
        <v>138</v>
      </c>
      <c r="F35" s="64">
        <v>1</v>
      </c>
      <c r="G35" s="7">
        <v>21</v>
      </c>
      <c r="H35" s="8">
        <f>10000000*0.5</f>
        <v>5000000</v>
      </c>
      <c r="I35" s="9">
        <f>F35*G35*H35</f>
        <v>105000000</v>
      </c>
    </row>
    <row r="36" spans="3:9" ht="13.5" customHeight="1">
      <c r="C36" s="76" t="s">
        <v>68</v>
      </c>
      <c r="D36" s="76"/>
      <c r="E36" s="76"/>
      <c r="F36" s="76"/>
      <c r="G36" s="76"/>
      <c r="H36" s="76"/>
      <c r="I36" s="13">
        <f>SUM(I35:I35)</f>
        <v>105000000</v>
      </c>
    </row>
    <row r="37" spans="3:9" ht="27" customHeight="1">
      <c r="C37" s="64" t="s">
        <v>69</v>
      </c>
      <c r="D37" s="15"/>
      <c r="E37" s="6"/>
      <c r="F37" s="64"/>
      <c r="G37" s="7"/>
      <c r="H37" s="8"/>
      <c r="I37" s="9">
        <f t="shared" ref="I37" si="2">G37*H37</f>
        <v>0</v>
      </c>
    </row>
    <row r="38" spans="3:9" ht="13.5" customHeight="1">
      <c r="C38" s="76" t="s">
        <v>70</v>
      </c>
      <c r="D38" s="76"/>
      <c r="E38" s="76"/>
      <c r="F38" s="76"/>
      <c r="G38" s="76"/>
      <c r="H38" s="76"/>
      <c r="I38" s="13">
        <f>SUM(I37:I37)</f>
        <v>0</v>
      </c>
    </row>
    <row r="39" spans="3:9" ht="24" customHeight="1">
      <c r="C39" s="64" t="s">
        <v>71</v>
      </c>
      <c r="D39" s="15"/>
      <c r="E39" s="6"/>
      <c r="F39" s="64"/>
      <c r="G39" s="7"/>
      <c r="H39" s="8"/>
      <c r="I39" s="9">
        <f t="shared" ref="I39" si="3">G39*H39</f>
        <v>0</v>
      </c>
    </row>
    <row r="40" spans="3:9" ht="13.5" customHeight="1">
      <c r="C40" s="76" t="s">
        <v>72</v>
      </c>
      <c r="D40" s="76"/>
      <c r="E40" s="76"/>
      <c r="F40" s="76"/>
      <c r="G40" s="76"/>
      <c r="H40" s="76"/>
      <c r="I40" s="14">
        <f>SUM(I39:I39)</f>
        <v>0</v>
      </c>
    </row>
    <row r="41" spans="3:9">
      <c r="C41" s="86" t="s">
        <v>73</v>
      </c>
      <c r="D41" s="86"/>
      <c r="E41" s="86"/>
      <c r="F41" s="86"/>
      <c r="G41" s="86"/>
      <c r="H41" s="86"/>
      <c r="I41" s="12">
        <f>I34+I36+I38+I40</f>
        <v>110000000</v>
      </c>
    </row>
    <row r="42" spans="3:9" ht="6" customHeight="1">
      <c r="C42" s="10"/>
      <c r="D42" s="10"/>
      <c r="E42" s="11"/>
      <c r="F42" s="10"/>
      <c r="G42" s="10"/>
      <c r="H42" s="10"/>
      <c r="I42" s="10"/>
    </row>
    <row r="43" spans="3:9">
      <c r="C43" s="84" t="s">
        <v>87</v>
      </c>
      <c r="D43" s="84"/>
      <c r="E43" s="84"/>
      <c r="F43" s="84"/>
      <c r="G43" s="84"/>
      <c r="H43" s="84"/>
      <c r="I43" s="84"/>
    </row>
    <row r="44" spans="3:9" ht="13.5" customHeight="1">
      <c r="C44" s="85" t="s">
        <v>52</v>
      </c>
      <c r="D44" s="85" t="s">
        <v>75</v>
      </c>
      <c r="E44" s="65" t="s">
        <v>54</v>
      </c>
      <c r="F44" s="65" t="s">
        <v>55</v>
      </c>
      <c r="G44" s="65" t="s">
        <v>56</v>
      </c>
      <c r="H44" s="65" t="s">
        <v>57</v>
      </c>
      <c r="I44" s="85" t="s">
        <v>88</v>
      </c>
    </row>
    <row r="45" spans="3:9" ht="27.75" customHeight="1">
      <c r="C45" s="85"/>
      <c r="D45" s="85"/>
      <c r="E45" s="65" t="s">
        <v>59</v>
      </c>
      <c r="F45" s="65" t="s">
        <v>61</v>
      </c>
      <c r="G45" s="65" t="s">
        <v>60</v>
      </c>
      <c r="H45" s="65" t="s">
        <v>77</v>
      </c>
      <c r="I45" s="85"/>
    </row>
    <row r="46" spans="3:9" ht="13.5" customHeight="1">
      <c r="C46" s="91" t="s">
        <v>63</v>
      </c>
      <c r="D46" s="64"/>
      <c r="E46" s="64"/>
      <c r="F46" s="6"/>
      <c r="G46" s="7"/>
      <c r="H46" s="8"/>
      <c r="I46" s="9">
        <f>F46*G46*H46</f>
        <v>0</v>
      </c>
    </row>
    <row r="47" spans="3:9" ht="13.5" customHeight="1">
      <c r="C47" s="91"/>
      <c r="D47" s="64"/>
      <c r="E47" s="64"/>
      <c r="F47" s="6"/>
      <c r="G47" s="7"/>
      <c r="H47" s="8"/>
      <c r="I47" s="9">
        <f>F47*G47*H47</f>
        <v>0</v>
      </c>
    </row>
    <row r="48" spans="3:9" ht="13.5" customHeight="1">
      <c r="C48" s="76" t="s">
        <v>78</v>
      </c>
      <c r="D48" s="76"/>
      <c r="E48" s="76"/>
      <c r="F48" s="76"/>
      <c r="G48" s="76"/>
      <c r="H48" s="76"/>
      <c r="I48" s="13">
        <f>SUM(I46:I47)</f>
        <v>0</v>
      </c>
    </row>
    <row r="49" spans="3:9" ht="13.5" customHeight="1">
      <c r="C49" s="91" t="s">
        <v>65</v>
      </c>
      <c r="D49" s="15"/>
      <c r="E49" s="6"/>
      <c r="F49" s="64"/>
      <c r="G49" s="7"/>
      <c r="H49" s="8"/>
      <c r="I49" s="9">
        <f t="shared" ref="I49" si="4">G49*H49</f>
        <v>0</v>
      </c>
    </row>
    <row r="50" spans="3:9" ht="13.5" customHeight="1">
      <c r="C50" s="91"/>
      <c r="D50" s="64"/>
      <c r="E50" s="64"/>
      <c r="F50" s="6"/>
      <c r="G50" s="7"/>
      <c r="H50" s="8"/>
      <c r="I50" s="9">
        <f>F50*G50*H50</f>
        <v>0</v>
      </c>
    </row>
    <row r="51" spans="3:9" ht="13.5" customHeight="1">
      <c r="C51" s="76" t="s">
        <v>68</v>
      </c>
      <c r="D51" s="76"/>
      <c r="E51" s="76"/>
      <c r="F51" s="76"/>
      <c r="G51" s="76"/>
      <c r="H51" s="76"/>
      <c r="I51" s="13">
        <f>SUM(I49:I50)</f>
        <v>0</v>
      </c>
    </row>
    <row r="52" spans="3:9" ht="13.5" customHeight="1">
      <c r="C52" s="91" t="s">
        <v>69</v>
      </c>
      <c r="D52" s="64"/>
      <c r="E52" s="64"/>
      <c r="F52" s="6"/>
      <c r="G52" s="7"/>
      <c r="H52" s="8"/>
      <c r="I52" s="9">
        <f>F52*G52*H52</f>
        <v>0</v>
      </c>
    </row>
    <row r="53" spans="3:9" ht="13.5" customHeight="1">
      <c r="C53" s="91"/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76" t="s">
        <v>70</v>
      </c>
      <c r="D54" s="76"/>
      <c r="E54" s="76"/>
      <c r="F54" s="76"/>
      <c r="G54" s="76"/>
      <c r="H54" s="76"/>
      <c r="I54" s="13">
        <f>SUM(I52:I53)</f>
        <v>0</v>
      </c>
    </row>
    <row r="55" spans="3:9" ht="13.5" customHeight="1">
      <c r="C55" s="91" t="s">
        <v>71</v>
      </c>
      <c r="D55" s="64"/>
      <c r="E55" s="64"/>
      <c r="F55" s="6"/>
      <c r="G55" s="7"/>
      <c r="H55" s="8"/>
      <c r="I55" s="9">
        <f>F55*G55*H55</f>
        <v>0</v>
      </c>
    </row>
    <row r="56" spans="3:9" ht="13.5" customHeight="1">
      <c r="C56" s="91"/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3" t="s">
        <v>72</v>
      </c>
      <c r="D57" s="93"/>
      <c r="E57" s="93"/>
      <c r="F57" s="93"/>
      <c r="G57" s="93"/>
      <c r="H57" s="93"/>
      <c r="I57" s="14">
        <f>SUM(I43:I44)</f>
        <v>0</v>
      </c>
    </row>
    <row r="58" spans="3:9">
      <c r="C58" s="94" t="s">
        <v>73</v>
      </c>
      <c r="D58" s="95"/>
      <c r="E58" s="95"/>
      <c r="F58" s="95"/>
      <c r="G58" s="95"/>
      <c r="H58" s="96"/>
      <c r="I58" s="19">
        <f>I48+I51+I54+I57</f>
        <v>0</v>
      </c>
    </row>
    <row r="59" spans="3:9" ht="6" customHeight="1">
      <c r="C59" s="17"/>
      <c r="D59" s="17"/>
      <c r="E59" s="18"/>
      <c r="F59" s="17"/>
      <c r="G59" s="17"/>
      <c r="H59" s="17"/>
      <c r="I59" s="17"/>
    </row>
    <row r="60" spans="3:9">
      <c r="E60" s="2"/>
    </row>
    <row r="61" spans="3:9" ht="6" customHeight="1">
      <c r="C61" s="17"/>
      <c r="D61" s="17"/>
      <c r="E61" s="18"/>
      <c r="F61" s="17"/>
      <c r="G61" s="17"/>
      <c r="H61" s="17"/>
      <c r="I61" s="17"/>
    </row>
    <row r="62" spans="3:9" ht="6" customHeight="1">
      <c r="C62" s="17"/>
      <c r="D62" s="17"/>
      <c r="E62" s="18"/>
      <c r="F62" s="17"/>
      <c r="G62" s="17"/>
      <c r="H62" s="17"/>
      <c r="I62" s="17"/>
    </row>
    <row r="63" spans="3:9">
      <c r="C63" s="86" t="s">
        <v>89</v>
      </c>
      <c r="D63" s="86"/>
      <c r="E63" s="86"/>
      <c r="F63" s="86"/>
      <c r="G63" s="86"/>
      <c r="H63" s="86"/>
      <c r="I63" s="16">
        <f>I15+I28+I41+I58</f>
        <v>267520000</v>
      </c>
    </row>
    <row r="65" spans="3:3">
      <c r="C65" s="2" t="s">
        <v>101</v>
      </c>
    </row>
  </sheetData>
  <mergeCells count="53">
    <mergeCell ref="C63:H63"/>
    <mergeCell ref="C51:H51"/>
    <mergeCell ref="C52:C53"/>
    <mergeCell ref="C54:H54"/>
    <mergeCell ref="C55:C56"/>
    <mergeCell ref="C57:H57"/>
    <mergeCell ref="C58:H58"/>
    <mergeCell ref="C49:C50"/>
    <mergeCell ref="C34:H34"/>
    <mergeCell ref="C36:H36"/>
    <mergeCell ref="C38:H38"/>
    <mergeCell ref="C40:H40"/>
    <mergeCell ref="C41:H41"/>
    <mergeCell ref="C43:I43"/>
    <mergeCell ref="C44:C45"/>
    <mergeCell ref="D44:D45"/>
    <mergeCell ref="I44:I45"/>
    <mergeCell ref="C46:C47"/>
    <mergeCell ref="C48:H48"/>
    <mergeCell ref="C27:H27"/>
    <mergeCell ref="C28:H28"/>
    <mergeCell ref="C30:I30"/>
    <mergeCell ref="C31:C32"/>
    <mergeCell ref="D31:D32"/>
    <mergeCell ref="I31:I32"/>
    <mergeCell ref="E26:F26"/>
    <mergeCell ref="C21:H21"/>
    <mergeCell ref="E22:F22"/>
    <mergeCell ref="E24:F24"/>
    <mergeCell ref="C23:H23"/>
    <mergeCell ref="C25:H25"/>
    <mergeCell ref="E20:F20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C1:J73"/>
  <sheetViews>
    <sheetView tabSelected="1" topLeftCell="B1" zoomScale="80" zoomScaleNormal="80" zoomScaleSheetLayoutView="100" workbookViewId="0">
      <selection activeCell="C77" sqref="C77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5703125" style="1" customWidth="1"/>
    <col min="6" max="7" width="14.7109375" style="2" customWidth="1"/>
    <col min="8" max="8" width="20" style="2" customWidth="1"/>
    <col min="9" max="9" width="20.5703125" style="2" bestFit="1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48</v>
      </c>
      <c r="F1" s="79"/>
      <c r="G1" s="80"/>
      <c r="H1" s="81" t="s">
        <v>49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 ht="13.5" customHeight="1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 ht="27" customHeight="1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66</v>
      </c>
      <c r="E9" s="48" t="s">
        <v>67</v>
      </c>
      <c r="F9" s="48">
        <v>19</v>
      </c>
      <c r="G9" s="48">
        <v>1</v>
      </c>
      <c r="H9" s="8">
        <f>4500000*1.48</f>
        <v>6660000</v>
      </c>
      <c r="I9" s="9">
        <f>+F9*G9*H9</f>
        <v>126540000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126540000</v>
      </c>
    </row>
    <row r="11" spans="3:10" ht="27.75" customHeight="1">
      <c r="C11" s="64" t="s">
        <v>69</v>
      </c>
      <c r="D11" s="15" t="s">
        <v>66</v>
      </c>
      <c r="E11" s="48" t="s">
        <v>67</v>
      </c>
      <c r="F11" s="48">
        <f>12*30</f>
        <v>360</v>
      </c>
      <c r="G11" s="48">
        <v>1</v>
      </c>
      <c r="H11" s="8">
        <f>(4500000*1.48)*0.1</f>
        <v>666000</v>
      </c>
      <c r="I11" s="9">
        <f>+F11*G11*H11</f>
        <v>239760000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239760000</v>
      </c>
    </row>
    <row r="13" spans="3:10" ht="30.75" customHeight="1">
      <c r="C13" s="64" t="s">
        <v>71</v>
      </c>
      <c r="D13" s="15" t="s">
        <v>66</v>
      </c>
      <c r="E13" s="48" t="s">
        <v>67</v>
      </c>
      <c r="F13" s="48">
        <v>7</v>
      </c>
      <c r="G13" s="48">
        <v>1</v>
      </c>
      <c r="H13" s="8">
        <f>4500000*1.48</f>
        <v>6660000</v>
      </c>
      <c r="I13" s="9">
        <f>F13*G13*H13</f>
        <v>46620000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46620000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412920000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 ht="13.5" customHeight="1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 ht="27" customHeight="1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>
      <c r="C21" s="89"/>
      <c r="D21" s="15"/>
      <c r="E21" s="91"/>
      <c r="F21" s="91"/>
      <c r="G21" s="7"/>
      <c r="H21" s="8"/>
      <c r="I21" s="9">
        <f>G21*H21</f>
        <v>0</v>
      </c>
    </row>
    <row r="22" spans="3:9">
      <c r="C22" s="89"/>
      <c r="D22" s="15"/>
      <c r="E22" s="91"/>
      <c r="F22" s="91"/>
      <c r="G22" s="7"/>
      <c r="H22" s="8"/>
      <c r="I22" s="9">
        <f>G22*H22</f>
        <v>0</v>
      </c>
    </row>
    <row r="23" spans="3:9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>
      <c r="C24" s="90"/>
      <c r="D24" s="15"/>
      <c r="E24" s="91"/>
      <c r="F24" s="91"/>
      <c r="G24" s="7"/>
      <c r="H24" s="8"/>
      <c r="I24" s="9">
        <f t="shared" si="0"/>
        <v>0</v>
      </c>
    </row>
    <row r="25" spans="3:9" ht="13.5" customHeight="1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 t="s">
        <v>79</v>
      </c>
      <c r="E26" s="91" t="s">
        <v>80</v>
      </c>
      <c r="F26" s="91"/>
      <c r="G26" s="50">
        <v>1</v>
      </c>
      <c r="H26" s="49">
        <v>300000</v>
      </c>
      <c r="I26" s="9">
        <f>G26*H26</f>
        <v>300000</v>
      </c>
    </row>
    <row r="27" spans="3:9" ht="13.5" customHeight="1">
      <c r="C27" s="91"/>
      <c r="D27" s="15" t="s">
        <v>81</v>
      </c>
      <c r="E27" s="91" t="s">
        <v>82</v>
      </c>
      <c r="F27" s="91"/>
      <c r="G27" s="7">
        <v>1</v>
      </c>
      <c r="H27" s="49">
        <v>150000</v>
      </c>
      <c r="I27" s="9">
        <f>G27*H27</f>
        <v>150000</v>
      </c>
    </row>
    <row r="28" spans="3:9" ht="13.5" customHeight="1">
      <c r="C28" s="76" t="s">
        <v>68</v>
      </c>
      <c r="D28" s="76"/>
      <c r="E28" s="76"/>
      <c r="F28" s="76"/>
      <c r="G28" s="76"/>
      <c r="H28" s="76"/>
      <c r="I28" s="13">
        <f>SUM(I26:I27)</f>
        <v>450000</v>
      </c>
    </row>
    <row r="29" spans="3:9">
      <c r="C29" s="91" t="s">
        <v>69</v>
      </c>
      <c r="D29" s="15" t="s">
        <v>79</v>
      </c>
      <c r="E29" s="91" t="s">
        <v>80</v>
      </c>
      <c r="F29" s="91"/>
      <c r="G29" s="50">
        <v>1</v>
      </c>
      <c r="H29" s="49">
        <v>300000</v>
      </c>
      <c r="I29" s="9">
        <f>G29*H29</f>
        <v>300000</v>
      </c>
    </row>
    <row r="30" spans="3:9">
      <c r="C30" s="91"/>
      <c r="D30" s="15" t="s">
        <v>81</v>
      </c>
      <c r="E30" s="91" t="s">
        <v>82</v>
      </c>
      <c r="F30" s="91"/>
      <c r="G30" s="7">
        <v>1</v>
      </c>
      <c r="H30" s="49">
        <v>150000</v>
      </c>
      <c r="I30" s="9">
        <f>G30*H30</f>
        <v>150000</v>
      </c>
    </row>
    <row r="31" spans="3:9" ht="13.5" customHeight="1">
      <c r="C31" s="76" t="s">
        <v>83</v>
      </c>
      <c r="D31" s="76"/>
      <c r="E31" s="76"/>
      <c r="F31" s="76"/>
      <c r="G31" s="76"/>
      <c r="H31" s="76"/>
      <c r="I31" s="13">
        <f>SUM(I29:I30)</f>
        <v>450000</v>
      </c>
    </row>
    <row r="32" spans="3:9">
      <c r="C32" s="91" t="s">
        <v>71</v>
      </c>
      <c r="D32" s="15" t="s">
        <v>79</v>
      </c>
      <c r="E32" s="91" t="s">
        <v>80</v>
      </c>
      <c r="F32" s="91"/>
      <c r="G32" s="50">
        <v>1</v>
      </c>
      <c r="H32" s="49">
        <v>300000</v>
      </c>
      <c r="I32" s="9">
        <f>G32*H32</f>
        <v>300000</v>
      </c>
    </row>
    <row r="33" spans="3:9">
      <c r="C33" s="91"/>
      <c r="D33" s="15" t="s">
        <v>81</v>
      </c>
      <c r="E33" s="91" t="s">
        <v>82</v>
      </c>
      <c r="F33" s="91"/>
      <c r="G33" s="7">
        <v>1</v>
      </c>
      <c r="H33" s="49">
        <v>150000</v>
      </c>
      <c r="I33" s="9">
        <f>G33*H33</f>
        <v>150000</v>
      </c>
    </row>
    <row r="34" spans="3:9" ht="13.5" customHeight="1">
      <c r="C34" s="76" t="s">
        <v>72</v>
      </c>
      <c r="D34" s="76"/>
      <c r="E34" s="76"/>
      <c r="F34" s="76"/>
      <c r="G34" s="76"/>
      <c r="H34" s="76"/>
      <c r="I34" s="14">
        <f>SUM(I32:I33)</f>
        <v>450000</v>
      </c>
    </row>
    <row r="35" spans="3:9" ht="13.5" customHeight="1">
      <c r="C35" s="86" t="s">
        <v>73</v>
      </c>
      <c r="D35" s="86"/>
      <c r="E35" s="86"/>
      <c r="F35" s="86"/>
      <c r="G35" s="86"/>
      <c r="H35" s="86"/>
      <c r="I35" s="12">
        <f>I25+I28+I31+I34</f>
        <v>1350000</v>
      </c>
    </row>
    <row r="36" spans="3:9" ht="6" customHeight="1">
      <c r="C36" s="10"/>
      <c r="D36" s="10"/>
      <c r="E36" s="11"/>
      <c r="F36" s="10"/>
      <c r="G36" s="10"/>
      <c r="H36" s="10"/>
      <c r="I36" s="10"/>
    </row>
    <row r="37" spans="3:9" ht="13.5" customHeight="1">
      <c r="C37" s="84" t="s">
        <v>84</v>
      </c>
      <c r="D37" s="84"/>
      <c r="E37" s="84"/>
      <c r="F37" s="84"/>
      <c r="G37" s="84"/>
      <c r="H37" s="84"/>
      <c r="I37" s="84"/>
    </row>
    <row r="38" spans="3:9" ht="13.5" customHeight="1">
      <c r="C38" s="85" t="s">
        <v>52</v>
      </c>
      <c r="D38" s="85" t="s">
        <v>75</v>
      </c>
      <c r="E38" s="65" t="s">
        <v>54</v>
      </c>
      <c r="F38" s="65" t="s">
        <v>55</v>
      </c>
      <c r="G38" s="65" t="s">
        <v>56</v>
      </c>
      <c r="H38" s="65" t="s">
        <v>57</v>
      </c>
      <c r="I38" s="85" t="s">
        <v>58</v>
      </c>
    </row>
    <row r="39" spans="3:9" ht="27" customHeight="1">
      <c r="C39" s="85"/>
      <c r="D39" s="85"/>
      <c r="E39" s="65" t="s">
        <v>59</v>
      </c>
      <c r="F39" s="65" t="s">
        <v>61</v>
      </c>
      <c r="G39" s="65" t="s">
        <v>60</v>
      </c>
      <c r="H39" s="65" t="s">
        <v>77</v>
      </c>
      <c r="I39" s="85"/>
    </row>
    <row r="40" spans="3:9" ht="24.75" customHeight="1">
      <c r="C40" s="64" t="s">
        <v>63</v>
      </c>
      <c r="D40" s="15"/>
      <c r="E40" s="6"/>
      <c r="F40" s="64"/>
      <c r="G40" s="7"/>
      <c r="H40" s="8"/>
      <c r="I40" s="9">
        <f>F40*G40*H40</f>
        <v>0</v>
      </c>
    </row>
    <row r="41" spans="3:9" ht="13.5" customHeight="1">
      <c r="C41" s="76" t="s">
        <v>78</v>
      </c>
      <c r="D41" s="76"/>
      <c r="E41" s="76"/>
      <c r="F41" s="76"/>
      <c r="G41" s="76"/>
      <c r="H41" s="76"/>
      <c r="I41" s="13">
        <f>SUM(I40:I40)</f>
        <v>0</v>
      </c>
    </row>
    <row r="42" spans="3:9" ht="24" customHeight="1">
      <c r="C42" s="64" t="s">
        <v>65</v>
      </c>
      <c r="D42" s="15" t="s">
        <v>85</v>
      </c>
      <c r="E42" s="6" t="s">
        <v>67</v>
      </c>
      <c r="F42" s="64">
        <v>1</v>
      </c>
      <c r="G42" s="7">
        <v>19</v>
      </c>
      <c r="H42" s="49">
        <v>10000000</v>
      </c>
      <c r="I42" s="9" t="s">
        <v>86</v>
      </c>
    </row>
    <row r="43" spans="3:9" ht="13.5" customHeight="1">
      <c r="C43" s="76" t="s">
        <v>68</v>
      </c>
      <c r="D43" s="76"/>
      <c r="E43" s="76"/>
      <c r="F43" s="76"/>
      <c r="G43" s="76"/>
      <c r="H43" s="76"/>
      <c r="I43" s="13">
        <f>SUM(I42:I42)</f>
        <v>0</v>
      </c>
    </row>
    <row r="44" spans="3:9" ht="27" customHeight="1">
      <c r="C44" s="64" t="s">
        <v>69</v>
      </c>
      <c r="D44" s="15" t="s">
        <v>85</v>
      </c>
      <c r="E44" s="6" t="s">
        <v>67</v>
      </c>
      <c r="F44" s="64">
        <v>1</v>
      </c>
      <c r="G44" s="7">
        <v>3</v>
      </c>
      <c r="H44" s="49">
        <v>10000000</v>
      </c>
      <c r="I44" s="9" t="s">
        <v>86</v>
      </c>
    </row>
    <row r="45" spans="3:9" ht="13.5" customHeight="1">
      <c r="C45" s="76" t="s">
        <v>70</v>
      </c>
      <c r="D45" s="76"/>
      <c r="E45" s="76"/>
      <c r="F45" s="76"/>
      <c r="G45" s="76"/>
      <c r="H45" s="76"/>
      <c r="I45" s="13">
        <f>SUM(I44:I44)</f>
        <v>0</v>
      </c>
    </row>
    <row r="46" spans="3:9" ht="24" customHeight="1">
      <c r="C46" s="64" t="s">
        <v>71</v>
      </c>
      <c r="D46" s="15" t="s">
        <v>85</v>
      </c>
      <c r="E46" s="6" t="s">
        <v>67</v>
      </c>
      <c r="F46" s="64">
        <v>1</v>
      </c>
      <c r="G46" s="7">
        <v>7</v>
      </c>
      <c r="H46" s="49">
        <v>10000000</v>
      </c>
      <c r="I46" s="9" t="s">
        <v>86</v>
      </c>
    </row>
    <row r="47" spans="3:9" ht="13.5" customHeight="1">
      <c r="C47" s="76" t="s">
        <v>72</v>
      </c>
      <c r="D47" s="76"/>
      <c r="E47" s="76"/>
      <c r="F47" s="76"/>
      <c r="G47" s="76"/>
      <c r="H47" s="76"/>
      <c r="I47" s="14">
        <f>SUM(I46:I46)</f>
        <v>0</v>
      </c>
    </row>
    <row r="48" spans="3:9">
      <c r="C48" s="86" t="s">
        <v>73</v>
      </c>
      <c r="D48" s="86"/>
      <c r="E48" s="86"/>
      <c r="F48" s="86"/>
      <c r="G48" s="86"/>
      <c r="H48" s="86"/>
      <c r="I48" s="12">
        <f>I41+I43+I45+I47</f>
        <v>0</v>
      </c>
    </row>
    <row r="49" spans="3:9" ht="6" customHeight="1">
      <c r="C49" s="10"/>
      <c r="D49" s="10"/>
      <c r="E49" s="11"/>
      <c r="F49" s="10"/>
      <c r="G49" s="10"/>
      <c r="H49" s="10"/>
      <c r="I49" s="10"/>
    </row>
    <row r="50" spans="3:9" ht="13.5" customHeight="1">
      <c r="C50" s="84" t="s">
        <v>87</v>
      </c>
      <c r="D50" s="84"/>
      <c r="E50" s="84"/>
      <c r="F50" s="84"/>
      <c r="G50" s="84"/>
      <c r="H50" s="84"/>
      <c r="I50" s="84"/>
    </row>
    <row r="51" spans="3:9" ht="13.5" customHeight="1">
      <c r="C51" s="85" t="s">
        <v>52</v>
      </c>
      <c r="D51" s="85" t="s">
        <v>75</v>
      </c>
      <c r="E51" s="65" t="s">
        <v>54</v>
      </c>
      <c r="F51" s="65" t="s">
        <v>55</v>
      </c>
      <c r="G51" s="65" t="s">
        <v>56</v>
      </c>
      <c r="H51" s="65" t="s">
        <v>57</v>
      </c>
      <c r="I51" s="85" t="s">
        <v>88</v>
      </c>
    </row>
    <row r="52" spans="3:9" ht="27.75" customHeight="1">
      <c r="C52" s="85"/>
      <c r="D52" s="85"/>
      <c r="E52" s="65" t="s">
        <v>59</v>
      </c>
      <c r="F52" s="65" t="s">
        <v>61</v>
      </c>
      <c r="G52" s="65" t="s">
        <v>60</v>
      </c>
      <c r="H52" s="65" t="s">
        <v>77</v>
      </c>
      <c r="I52" s="85"/>
    </row>
    <row r="53" spans="3:9" ht="13.5" customHeight="1">
      <c r="C53" s="91" t="s">
        <v>63</v>
      </c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91"/>
      <c r="D54" s="64"/>
      <c r="E54" s="64"/>
      <c r="F54" s="6"/>
      <c r="G54" s="7"/>
      <c r="H54" s="8"/>
      <c r="I54" s="9">
        <f>F54*G54*H54</f>
        <v>0</v>
      </c>
    </row>
    <row r="55" spans="3:9" ht="13.5" customHeight="1">
      <c r="C55" s="76" t="s">
        <v>78</v>
      </c>
      <c r="D55" s="76"/>
      <c r="E55" s="76"/>
      <c r="F55" s="76"/>
      <c r="G55" s="76"/>
      <c r="H55" s="76"/>
      <c r="I55" s="13">
        <f>SUM(I53:I54)</f>
        <v>0</v>
      </c>
    </row>
    <row r="56" spans="3:9" ht="13.5" customHeight="1">
      <c r="C56" s="91" t="s">
        <v>65</v>
      </c>
      <c r="D56" s="15"/>
      <c r="E56" s="6"/>
      <c r="F56" s="64"/>
      <c r="G56" s="7"/>
      <c r="H56" s="8"/>
      <c r="I56" s="9">
        <f t="shared" ref="I56" si="1">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68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69</v>
      </c>
      <c r="D59" s="64"/>
      <c r="E59" s="64"/>
      <c r="F59" s="6"/>
      <c r="G59" s="7"/>
      <c r="H59" s="8"/>
      <c r="I59" s="9">
        <f>F59*G59*H59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70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71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93" t="s">
        <v>72</v>
      </c>
      <c r="D64" s="93"/>
      <c r="E64" s="93"/>
      <c r="F64" s="93"/>
      <c r="G64" s="93"/>
      <c r="H64" s="93"/>
      <c r="I64" s="14">
        <f>SUM(I50:I51)</f>
        <v>0</v>
      </c>
    </row>
    <row r="65" spans="3:9">
      <c r="C65" s="94" t="s">
        <v>73</v>
      </c>
      <c r="D65" s="95"/>
      <c r="E65" s="95"/>
      <c r="F65" s="95"/>
      <c r="G65" s="95"/>
      <c r="H65" s="96"/>
      <c r="I65" s="19">
        <f>I55+I58+I61+I64</f>
        <v>0</v>
      </c>
    </row>
    <row r="66" spans="3:9" ht="6" customHeight="1">
      <c r="C66" s="17"/>
      <c r="D66" s="17"/>
      <c r="E66" s="18"/>
      <c r="F66" s="17"/>
      <c r="G66" s="17"/>
      <c r="H66" s="17"/>
      <c r="I66" s="17"/>
    </row>
    <row r="67" spans="3:9">
      <c r="E67" s="2"/>
    </row>
    <row r="68" spans="3:9" ht="6" customHeight="1">
      <c r="C68" s="17"/>
      <c r="D68" s="17"/>
      <c r="E68" s="18"/>
      <c r="F68" s="17"/>
      <c r="G68" s="17"/>
      <c r="H68" s="17"/>
      <c r="I68" s="17"/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C70" s="86" t="s">
        <v>89</v>
      </c>
      <c r="D70" s="86"/>
      <c r="E70" s="86"/>
      <c r="F70" s="86"/>
      <c r="G70" s="86"/>
      <c r="H70" s="86"/>
      <c r="I70" s="16">
        <f>I15+I35+I48+I65</f>
        <v>414270000</v>
      </c>
    </row>
    <row r="72" spans="3:9" ht="44.1" customHeight="1">
      <c r="C72" s="92" t="s">
        <v>90</v>
      </c>
      <c r="D72" s="92"/>
      <c r="E72" s="92"/>
      <c r="F72" s="92"/>
      <c r="G72" s="92"/>
      <c r="H72" s="92"/>
      <c r="I72" s="92"/>
    </row>
    <row r="73" spans="3:9">
      <c r="C73" s="2" t="s">
        <v>91</v>
      </c>
    </row>
  </sheetData>
  <mergeCells count="65">
    <mergeCell ref="C72:I72"/>
    <mergeCell ref="C70:H70"/>
    <mergeCell ref="C58:H58"/>
    <mergeCell ref="C59:C60"/>
    <mergeCell ref="C61:H61"/>
    <mergeCell ref="C62:C63"/>
    <mergeCell ref="C64:H64"/>
    <mergeCell ref="C65:H65"/>
    <mergeCell ref="C56:C57"/>
    <mergeCell ref="C41:H41"/>
    <mergeCell ref="C43:H43"/>
    <mergeCell ref="C45:H45"/>
    <mergeCell ref="C47:H47"/>
    <mergeCell ref="C48:H48"/>
    <mergeCell ref="C50:I50"/>
    <mergeCell ref="C51:C52"/>
    <mergeCell ref="D51:D52"/>
    <mergeCell ref="I51:I52"/>
    <mergeCell ref="C53:C54"/>
    <mergeCell ref="C55:H55"/>
    <mergeCell ref="C34:H34"/>
    <mergeCell ref="C35:H35"/>
    <mergeCell ref="C37:I37"/>
    <mergeCell ref="C38:C39"/>
    <mergeCell ref="D38:D39"/>
    <mergeCell ref="I38:I39"/>
    <mergeCell ref="C32:C33"/>
    <mergeCell ref="E32:F32"/>
    <mergeCell ref="E33:F33"/>
    <mergeCell ref="C25:H25"/>
    <mergeCell ref="C26:C27"/>
    <mergeCell ref="E26:F26"/>
    <mergeCell ref="E27:F27"/>
    <mergeCell ref="C28:H28"/>
    <mergeCell ref="C29:C30"/>
    <mergeCell ref="E29:F29"/>
    <mergeCell ref="E30:F30"/>
    <mergeCell ref="C31:H31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7" tint="0.39997558519241921"/>
  </sheetPr>
  <dimension ref="C1:J65"/>
  <sheetViews>
    <sheetView topLeftCell="A20" zoomScale="80" zoomScaleNormal="80" zoomScaleSheetLayoutView="100" workbookViewId="0">
      <selection activeCell="K26" sqref="K26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9.71093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171</v>
      </c>
      <c r="F1" s="79"/>
      <c r="G1" s="80"/>
      <c r="H1" s="81" t="s">
        <v>170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6" t="s">
        <v>63</v>
      </c>
      <c r="D7" s="15"/>
      <c r="E7" s="64"/>
      <c r="F7" s="6"/>
      <c r="G7" s="7"/>
      <c r="H7" s="8"/>
      <c r="I7" s="9">
        <f>F7*G7*H7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6" t="s">
        <v>65</v>
      </c>
      <c r="D9" s="15" t="s">
        <v>111</v>
      </c>
      <c r="E9" s="64" t="s">
        <v>53</v>
      </c>
      <c r="F9" s="6">
        <v>21</v>
      </c>
      <c r="G9" s="7">
        <v>1</v>
      </c>
      <c r="H9" s="8">
        <f>4500000*1.48</f>
        <v>6660000</v>
      </c>
      <c r="I9" s="9">
        <f>F9*G9*H9</f>
        <v>139860000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139860000</v>
      </c>
    </row>
    <row r="11" spans="3:10" ht="27.75" customHeight="1">
      <c r="C11" s="64" t="s">
        <v>69</v>
      </c>
      <c r="D11" s="15"/>
      <c r="E11" s="64"/>
      <c r="F11" s="6"/>
      <c r="G11" s="7"/>
      <c r="H11" s="8"/>
      <c r="I11" s="9">
        <f>F11*G11*H11</f>
        <v>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 t="s">
        <v>111</v>
      </c>
      <c r="E13" s="64" t="s">
        <v>53</v>
      </c>
      <c r="F13" s="6">
        <v>7</v>
      </c>
      <c r="G13" s="7">
        <v>1</v>
      </c>
      <c r="H13" s="8">
        <f>4500000*1.48</f>
        <v>6660000</v>
      </c>
      <c r="I13" s="9">
        <f>F13*G13*H13</f>
        <v>46620000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46620000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186480000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 ht="37.5" customHeight="1">
      <c r="C20" s="66" t="s">
        <v>63</v>
      </c>
      <c r="D20" s="15"/>
      <c r="E20" s="91"/>
      <c r="F20" s="91"/>
      <c r="G20" s="7"/>
      <c r="H20" s="8"/>
      <c r="I20" s="9">
        <f>G20*H20</f>
        <v>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SUM(I20:I20)</f>
        <v>0</v>
      </c>
    </row>
    <row r="22" spans="3:9">
      <c r="C22" s="64" t="s">
        <v>65</v>
      </c>
      <c r="D22" s="15" t="s">
        <v>172</v>
      </c>
      <c r="E22" s="91" t="s">
        <v>138</v>
      </c>
      <c r="F22" s="91"/>
      <c r="G22" s="7">
        <v>21</v>
      </c>
      <c r="H22" s="8">
        <v>1000000</v>
      </c>
      <c r="I22" s="9">
        <f>G22*H22</f>
        <v>21000000</v>
      </c>
    </row>
    <row r="23" spans="3:9" ht="13.5" customHeight="1">
      <c r="C23" s="76" t="s">
        <v>68</v>
      </c>
      <c r="D23" s="76"/>
      <c r="E23" s="76"/>
      <c r="F23" s="76"/>
      <c r="G23" s="76"/>
      <c r="H23" s="76"/>
      <c r="I23" s="13">
        <f>SUM(I22:I22)</f>
        <v>21000000</v>
      </c>
    </row>
    <row r="24" spans="3:9" ht="24.75" customHeight="1">
      <c r="C24" s="64" t="s">
        <v>69</v>
      </c>
      <c r="D24" s="15"/>
      <c r="E24" s="91"/>
      <c r="F24" s="91"/>
      <c r="G24" s="7"/>
      <c r="H24" s="8"/>
      <c r="I24" s="9">
        <f t="shared" ref="I24" si="0">G24*H24</f>
        <v>0</v>
      </c>
    </row>
    <row r="25" spans="3:9" ht="13.5" customHeight="1">
      <c r="C25" s="76" t="s">
        <v>83</v>
      </c>
      <c r="D25" s="76"/>
      <c r="E25" s="76"/>
      <c r="F25" s="76"/>
      <c r="G25" s="76"/>
      <c r="H25" s="76"/>
      <c r="I25" s="13">
        <f>SUM(I24:I24)</f>
        <v>0</v>
      </c>
    </row>
    <row r="26" spans="3:9" ht="27.75" customHeight="1">
      <c r="C26" s="64" t="s">
        <v>71</v>
      </c>
      <c r="D26" s="15" t="s">
        <v>172</v>
      </c>
      <c r="E26" s="91" t="s">
        <v>138</v>
      </c>
      <c r="F26" s="91"/>
      <c r="G26" s="7">
        <v>7</v>
      </c>
      <c r="H26" s="8">
        <v>1000000</v>
      </c>
      <c r="I26" s="9">
        <f t="shared" ref="I26" si="1">G26*H26</f>
        <v>7000000</v>
      </c>
    </row>
    <row r="27" spans="3:9" ht="13.5" customHeight="1">
      <c r="C27" s="76" t="s">
        <v>72</v>
      </c>
      <c r="D27" s="76"/>
      <c r="E27" s="76"/>
      <c r="F27" s="76"/>
      <c r="G27" s="76"/>
      <c r="H27" s="76"/>
      <c r="I27" s="14">
        <f>SUM(I26:I26)</f>
        <v>7000000</v>
      </c>
    </row>
    <row r="28" spans="3:9">
      <c r="C28" s="86" t="s">
        <v>73</v>
      </c>
      <c r="D28" s="86"/>
      <c r="E28" s="86"/>
      <c r="F28" s="86"/>
      <c r="G28" s="86"/>
      <c r="H28" s="86"/>
      <c r="I28" s="12">
        <f>I21+I23+I25+I27</f>
        <v>28000000</v>
      </c>
    </row>
    <row r="29" spans="3:9" ht="6" customHeight="1">
      <c r="C29" s="10"/>
      <c r="D29" s="10"/>
      <c r="E29" s="11"/>
      <c r="F29" s="10"/>
      <c r="G29" s="10"/>
      <c r="H29" s="10"/>
      <c r="I29" s="10"/>
    </row>
    <row r="30" spans="3:9">
      <c r="C30" s="84" t="s">
        <v>84</v>
      </c>
      <c r="D30" s="84"/>
      <c r="E30" s="84"/>
      <c r="F30" s="84"/>
      <c r="G30" s="84"/>
      <c r="H30" s="84"/>
      <c r="I30" s="84"/>
    </row>
    <row r="31" spans="3:9">
      <c r="C31" s="85" t="s">
        <v>52</v>
      </c>
      <c r="D31" s="85" t="s">
        <v>75</v>
      </c>
      <c r="E31" s="65" t="s">
        <v>54</v>
      </c>
      <c r="F31" s="65" t="s">
        <v>55</v>
      </c>
      <c r="G31" s="65" t="s">
        <v>56</v>
      </c>
      <c r="H31" s="65" t="s">
        <v>57</v>
      </c>
      <c r="I31" s="85" t="s">
        <v>58</v>
      </c>
    </row>
    <row r="32" spans="3:9">
      <c r="C32" s="85"/>
      <c r="D32" s="85"/>
      <c r="E32" s="65" t="s">
        <v>59</v>
      </c>
      <c r="F32" s="65" t="s">
        <v>61</v>
      </c>
      <c r="G32" s="65" t="s">
        <v>60</v>
      </c>
      <c r="H32" s="65" t="s">
        <v>77</v>
      </c>
      <c r="I32" s="85"/>
    </row>
    <row r="33" spans="3:9" ht="24.75" customHeight="1">
      <c r="C33" s="64" t="s">
        <v>63</v>
      </c>
      <c r="D33" s="15"/>
      <c r="E33" s="6"/>
      <c r="F33" s="64"/>
      <c r="G33" s="7"/>
      <c r="H33" s="8"/>
      <c r="I33" s="9">
        <f>F33*G33*H33</f>
        <v>0</v>
      </c>
    </row>
    <row r="34" spans="3:9" ht="13.5" customHeight="1">
      <c r="C34" s="76" t="s">
        <v>78</v>
      </c>
      <c r="D34" s="76"/>
      <c r="E34" s="76"/>
      <c r="F34" s="76"/>
      <c r="G34" s="76"/>
      <c r="H34" s="76"/>
      <c r="I34" s="13">
        <f>SUM(I33:I33)</f>
        <v>0</v>
      </c>
    </row>
    <row r="35" spans="3:9" ht="24" customHeight="1">
      <c r="C35" s="64" t="s">
        <v>65</v>
      </c>
      <c r="D35" s="15" t="s">
        <v>161</v>
      </c>
      <c r="E35" s="6" t="s">
        <v>138</v>
      </c>
      <c r="F35" s="64">
        <v>1</v>
      </c>
      <c r="G35" s="7">
        <v>21</v>
      </c>
      <c r="H35" s="8">
        <f>10000000</f>
        <v>10000000</v>
      </c>
      <c r="I35" s="9">
        <f>F35*G35*H35</f>
        <v>210000000</v>
      </c>
    </row>
    <row r="36" spans="3:9" ht="13.5" customHeight="1">
      <c r="C36" s="76" t="s">
        <v>68</v>
      </c>
      <c r="D36" s="76"/>
      <c r="E36" s="76"/>
      <c r="F36" s="76"/>
      <c r="G36" s="76"/>
      <c r="H36" s="76"/>
      <c r="I36" s="13">
        <f>SUM(I35:I35)</f>
        <v>210000000</v>
      </c>
    </row>
    <row r="37" spans="3:9" ht="27" customHeight="1">
      <c r="C37" s="64" t="s">
        <v>69</v>
      </c>
      <c r="D37" s="15"/>
      <c r="E37" s="6"/>
      <c r="F37" s="64"/>
      <c r="G37" s="7"/>
      <c r="H37" s="8"/>
      <c r="I37" s="9">
        <f t="shared" ref="I37" si="2">G37*H37</f>
        <v>0</v>
      </c>
    </row>
    <row r="38" spans="3:9" ht="13.5" customHeight="1">
      <c r="C38" s="76" t="s">
        <v>70</v>
      </c>
      <c r="D38" s="76"/>
      <c r="E38" s="76"/>
      <c r="F38" s="76"/>
      <c r="G38" s="76"/>
      <c r="H38" s="76"/>
      <c r="I38" s="13">
        <f>SUM(I37:I37)</f>
        <v>0</v>
      </c>
    </row>
    <row r="39" spans="3:9" ht="24" customHeight="1">
      <c r="C39" s="64" t="s">
        <v>71</v>
      </c>
      <c r="D39" s="15" t="s">
        <v>161</v>
      </c>
      <c r="E39" s="6" t="s">
        <v>138</v>
      </c>
      <c r="F39" s="64">
        <v>1</v>
      </c>
      <c r="G39" s="7">
        <v>7</v>
      </c>
      <c r="H39" s="8">
        <f>10000000</f>
        <v>10000000</v>
      </c>
      <c r="I39" s="9">
        <f t="shared" ref="I39" si="3">G39*H39</f>
        <v>70000000</v>
      </c>
    </row>
    <row r="40" spans="3:9" ht="13.5" customHeight="1">
      <c r="C40" s="76" t="s">
        <v>72</v>
      </c>
      <c r="D40" s="76"/>
      <c r="E40" s="76"/>
      <c r="F40" s="76"/>
      <c r="G40" s="76"/>
      <c r="H40" s="76"/>
      <c r="I40" s="14">
        <f>SUM(I39:I39)</f>
        <v>70000000</v>
      </c>
    </row>
    <row r="41" spans="3:9">
      <c r="C41" s="86" t="s">
        <v>73</v>
      </c>
      <c r="D41" s="86"/>
      <c r="E41" s="86"/>
      <c r="F41" s="86"/>
      <c r="G41" s="86"/>
      <c r="H41" s="86"/>
      <c r="I41" s="12">
        <f>I34+I36+I38+I40</f>
        <v>280000000</v>
      </c>
    </row>
    <row r="42" spans="3:9" ht="6" customHeight="1">
      <c r="C42" s="10"/>
      <c r="D42" s="10"/>
      <c r="E42" s="11"/>
      <c r="F42" s="10"/>
      <c r="G42" s="10"/>
      <c r="H42" s="10"/>
      <c r="I42" s="10"/>
    </row>
    <row r="43" spans="3:9">
      <c r="C43" s="84" t="s">
        <v>87</v>
      </c>
      <c r="D43" s="84"/>
      <c r="E43" s="84"/>
      <c r="F43" s="84"/>
      <c r="G43" s="84"/>
      <c r="H43" s="84"/>
      <c r="I43" s="84"/>
    </row>
    <row r="44" spans="3:9" ht="13.5" customHeight="1">
      <c r="C44" s="85" t="s">
        <v>52</v>
      </c>
      <c r="D44" s="85" t="s">
        <v>75</v>
      </c>
      <c r="E44" s="65" t="s">
        <v>54</v>
      </c>
      <c r="F44" s="65" t="s">
        <v>55</v>
      </c>
      <c r="G44" s="65" t="s">
        <v>56</v>
      </c>
      <c r="H44" s="65" t="s">
        <v>57</v>
      </c>
      <c r="I44" s="85" t="s">
        <v>88</v>
      </c>
    </row>
    <row r="45" spans="3:9" ht="27.75" customHeight="1">
      <c r="C45" s="85"/>
      <c r="D45" s="85"/>
      <c r="E45" s="65" t="s">
        <v>59</v>
      </c>
      <c r="F45" s="65" t="s">
        <v>61</v>
      </c>
      <c r="G45" s="65" t="s">
        <v>60</v>
      </c>
      <c r="H45" s="65" t="s">
        <v>77</v>
      </c>
      <c r="I45" s="85"/>
    </row>
    <row r="46" spans="3:9" ht="13.5" customHeight="1">
      <c r="C46" s="91" t="s">
        <v>63</v>
      </c>
      <c r="D46" s="64"/>
      <c r="E46" s="64"/>
      <c r="F46" s="6"/>
      <c r="G46" s="7"/>
      <c r="H46" s="8"/>
      <c r="I46" s="9">
        <f>F46*G46*H46</f>
        <v>0</v>
      </c>
    </row>
    <row r="47" spans="3:9" ht="13.5" customHeight="1">
      <c r="C47" s="91"/>
      <c r="D47" s="64"/>
      <c r="E47" s="64"/>
      <c r="F47" s="6"/>
      <c r="G47" s="7"/>
      <c r="H47" s="8"/>
      <c r="I47" s="9">
        <f>F47*G47*H47</f>
        <v>0</v>
      </c>
    </row>
    <row r="48" spans="3:9" ht="13.5" customHeight="1">
      <c r="C48" s="76" t="s">
        <v>78</v>
      </c>
      <c r="D48" s="76"/>
      <c r="E48" s="76"/>
      <c r="F48" s="76"/>
      <c r="G48" s="76"/>
      <c r="H48" s="76"/>
      <c r="I48" s="13">
        <f>SUM(I46:I47)</f>
        <v>0</v>
      </c>
    </row>
    <row r="49" spans="3:9" ht="13.5" customHeight="1">
      <c r="C49" s="91" t="s">
        <v>65</v>
      </c>
      <c r="D49" s="15"/>
      <c r="E49" s="6"/>
      <c r="F49" s="64"/>
      <c r="G49" s="7"/>
      <c r="H49" s="8"/>
      <c r="I49" s="9">
        <f t="shared" ref="I49" si="4">G49*H49</f>
        <v>0</v>
      </c>
    </row>
    <row r="50" spans="3:9" ht="13.5" customHeight="1">
      <c r="C50" s="91"/>
      <c r="D50" s="64"/>
      <c r="E50" s="64"/>
      <c r="F50" s="6"/>
      <c r="G50" s="7"/>
      <c r="H50" s="8"/>
      <c r="I50" s="9">
        <f>F50*G50*H50</f>
        <v>0</v>
      </c>
    </row>
    <row r="51" spans="3:9" ht="13.5" customHeight="1">
      <c r="C51" s="76" t="s">
        <v>68</v>
      </c>
      <c r="D51" s="76"/>
      <c r="E51" s="76"/>
      <c r="F51" s="76"/>
      <c r="G51" s="76"/>
      <c r="H51" s="76"/>
      <c r="I51" s="13">
        <f>SUM(I49:I50)</f>
        <v>0</v>
      </c>
    </row>
    <row r="52" spans="3:9" ht="13.5" customHeight="1">
      <c r="C52" s="91" t="s">
        <v>69</v>
      </c>
      <c r="D52" s="64"/>
      <c r="E52" s="64"/>
      <c r="F52" s="6"/>
      <c r="G52" s="7"/>
      <c r="H52" s="8"/>
      <c r="I52" s="9">
        <f>F52*G52*H52</f>
        <v>0</v>
      </c>
    </row>
    <row r="53" spans="3:9" ht="13.5" customHeight="1">
      <c r="C53" s="91"/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76" t="s">
        <v>70</v>
      </c>
      <c r="D54" s="76"/>
      <c r="E54" s="76"/>
      <c r="F54" s="76"/>
      <c r="G54" s="76"/>
      <c r="H54" s="76"/>
      <c r="I54" s="13">
        <f>SUM(I52:I53)</f>
        <v>0</v>
      </c>
    </row>
    <row r="55" spans="3:9" ht="13.5" customHeight="1">
      <c r="C55" s="91" t="s">
        <v>71</v>
      </c>
      <c r="D55" s="64"/>
      <c r="E55" s="64"/>
      <c r="F55" s="6"/>
      <c r="G55" s="7"/>
      <c r="H55" s="8"/>
      <c r="I55" s="9">
        <f>F55*G55*H55</f>
        <v>0</v>
      </c>
    </row>
    <row r="56" spans="3:9" ht="13.5" customHeight="1">
      <c r="C56" s="91"/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3" t="s">
        <v>72</v>
      </c>
      <c r="D57" s="93"/>
      <c r="E57" s="93"/>
      <c r="F57" s="93"/>
      <c r="G57" s="93"/>
      <c r="H57" s="93"/>
      <c r="I57" s="14">
        <f>SUM(I43:I44)</f>
        <v>0</v>
      </c>
    </row>
    <row r="58" spans="3:9">
      <c r="C58" s="94" t="s">
        <v>73</v>
      </c>
      <c r="D58" s="95"/>
      <c r="E58" s="95"/>
      <c r="F58" s="95"/>
      <c r="G58" s="95"/>
      <c r="H58" s="96"/>
      <c r="I58" s="19">
        <f>I48+I51+I54+I57</f>
        <v>0</v>
      </c>
    </row>
    <row r="59" spans="3:9" ht="6" customHeight="1">
      <c r="C59" s="17"/>
      <c r="D59" s="17"/>
      <c r="E59" s="18"/>
      <c r="F59" s="17"/>
      <c r="G59" s="17"/>
      <c r="H59" s="17"/>
      <c r="I59" s="17"/>
    </row>
    <row r="60" spans="3:9">
      <c r="E60" s="2"/>
    </row>
    <row r="61" spans="3:9" ht="6" customHeight="1">
      <c r="C61" s="17"/>
      <c r="D61" s="17"/>
      <c r="E61" s="18"/>
      <c r="F61" s="17"/>
      <c r="G61" s="17"/>
      <c r="H61" s="17"/>
      <c r="I61" s="17"/>
    </row>
    <row r="62" spans="3:9" ht="6" customHeight="1">
      <c r="C62" s="17"/>
      <c r="D62" s="17"/>
      <c r="E62" s="18"/>
      <c r="F62" s="17"/>
      <c r="G62" s="17"/>
      <c r="H62" s="17"/>
      <c r="I62" s="17"/>
    </row>
    <row r="63" spans="3:9">
      <c r="C63" s="86" t="s">
        <v>89</v>
      </c>
      <c r="D63" s="86"/>
      <c r="E63" s="86"/>
      <c r="F63" s="86"/>
      <c r="G63" s="86"/>
      <c r="H63" s="86"/>
      <c r="I63" s="16">
        <f>I15+I28+I41+I58</f>
        <v>494480000</v>
      </c>
    </row>
    <row r="65" spans="3:3">
      <c r="C65" s="2" t="s">
        <v>101</v>
      </c>
    </row>
  </sheetData>
  <mergeCells count="53">
    <mergeCell ref="C63:H63"/>
    <mergeCell ref="C51:H51"/>
    <mergeCell ref="C52:C53"/>
    <mergeCell ref="C54:H54"/>
    <mergeCell ref="C55:C56"/>
    <mergeCell ref="C57:H57"/>
    <mergeCell ref="C58:H58"/>
    <mergeCell ref="C49:C50"/>
    <mergeCell ref="C34:H34"/>
    <mergeCell ref="C36:H36"/>
    <mergeCell ref="C38:H38"/>
    <mergeCell ref="C40:H40"/>
    <mergeCell ref="C41:H41"/>
    <mergeCell ref="C43:I43"/>
    <mergeCell ref="C44:C45"/>
    <mergeCell ref="D44:D45"/>
    <mergeCell ref="I44:I45"/>
    <mergeCell ref="C46:C47"/>
    <mergeCell ref="C48:H48"/>
    <mergeCell ref="E26:F26"/>
    <mergeCell ref="C27:H27"/>
    <mergeCell ref="C28:H28"/>
    <mergeCell ref="C30:I30"/>
    <mergeCell ref="C31:C32"/>
    <mergeCell ref="D31:D32"/>
    <mergeCell ref="I31:I32"/>
    <mergeCell ref="C25:H25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E20:F20"/>
    <mergeCell ref="C21:H21"/>
    <mergeCell ref="E22:F22"/>
    <mergeCell ref="C23:H23"/>
    <mergeCell ref="E24:F24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C1:J77"/>
  <sheetViews>
    <sheetView topLeftCell="A19" zoomScale="80" zoomScaleNormal="80" zoomScaleSheetLayoutView="100" workbookViewId="0">
      <selection activeCell="C76" sqref="C76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7.71093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92</v>
      </c>
      <c r="F1" s="79"/>
      <c r="G1" s="80"/>
      <c r="H1" s="81" t="s">
        <v>93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/>
      <c r="E9" s="64"/>
      <c r="F9" s="6"/>
      <c r="G9" s="7"/>
      <c r="H9" s="8"/>
      <c r="I9" s="9" t="s">
        <v>86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0</v>
      </c>
    </row>
    <row r="11" spans="3:10" ht="27.75" customHeight="1">
      <c r="C11" s="64" t="s">
        <v>69</v>
      </c>
      <c r="D11" s="15"/>
      <c r="E11" s="64"/>
      <c r="F11" s="6"/>
      <c r="G11" s="7"/>
      <c r="H11" s="8"/>
      <c r="I11" s="9"/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 t="s">
        <v>86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>
      <c r="C21" s="89"/>
      <c r="D21" s="15"/>
      <c r="E21" s="91"/>
      <c r="F21" s="91"/>
      <c r="G21" s="7"/>
      <c r="H21" s="8"/>
      <c r="I21" s="9">
        <f>G21*H21</f>
        <v>0</v>
      </c>
    </row>
    <row r="22" spans="3:9">
      <c r="C22" s="89"/>
      <c r="D22" s="15"/>
      <c r="E22" s="91"/>
      <c r="F22" s="91"/>
      <c r="G22" s="7"/>
      <c r="H22" s="8"/>
      <c r="I22" s="9">
        <f>G22*H22</f>
        <v>0</v>
      </c>
    </row>
    <row r="23" spans="3:9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>
      <c r="C24" s="90"/>
      <c r="D24" s="15"/>
      <c r="E24" s="91"/>
      <c r="F24" s="91"/>
      <c r="G24" s="7"/>
      <c r="H24" s="8"/>
      <c r="I24" s="9">
        <f t="shared" si="0"/>
        <v>0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 t="s">
        <v>79</v>
      </c>
      <c r="E26" s="91" t="s">
        <v>80</v>
      </c>
      <c r="F26" s="91"/>
      <c r="G26" s="50">
        <v>1</v>
      </c>
      <c r="H26" s="49">
        <v>300000</v>
      </c>
      <c r="I26" s="9">
        <f>G26*H26</f>
        <v>300000</v>
      </c>
    </row>
    <row r="27" spans="3:9">
      <c r="C27" s="91"/>
      <c r="D27" s="15" t="s">
        <v>81</v>
      </c>
      <c r="E27" s="91" t="s">
        <v>82</v>
      </c>
      <c r="F27" s="91"/>
      <c r="G27" s="7">
        <v>1</v>
      </c>
      <c r="H27" s="49">
        <v>150000</v>
      </c>
      <c r="I27" s="9">
        <f>G27*H27</f>
        <v>150000</v>
      </c>
    </row>
    <row r="28" spans="3:9">
      <c r="C28" s="91"/>
      <c r="D28" s="15"/>
      <c r="E28" s="91"/>
      <c r="F28" s="91"/>
      <c r="G28" s="7"/>
      <c r="H28" s="8"/>
      <c r="I28" s="9">
        <f>G28*H28</f>
        <v>0</v>
      </c>
    </row>
    <row r="29" spans="3:9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9">
      <c r="C30" s="91"/>
      <c r="D30" s="15"/>
      <c r="E30" s="91"/>
      <c r="F30" s="91"/>
      <c r="G30" s="7"/>
      <c r="H30" s="8"/>
      <c r="I30" s="9">
        <f t="shared" si="1"/>
        <v>0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450000</v>
      </c>
    </row>
    <row r="32" spans="3:9">
      <c r="C32" s="91" t="s">
        <v>69</v>
      </c>
      <c r="D32" s="15"/>
      <c r="E32" s="91"/>
      <c r="F32" s="91"/>
      <c r="G32" s="15"/>
      <c r="H32" s="64"/>
      <c r="I32" s="9">
        <f>+G32*H32</f>
        <v>0</v>
      </c>
    </row>
    <row r="33" spans="3:9">
      <c r="C33" s="91"/>
      <c r="D33" s="15"/>
      <c r="E33" s="91"/>
      <c r="F33" s="91"/>
      <c r="G33" s="15"/>
      <c r="H33" s="64"/>
      <c r="I33" s="9">
        <f>+G33*H33</f>
        <v>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0</v>
      </c>
    </row>
    <row r="35" spans="3:9">
      <c r="C35" s="91" t="s">
        <v>71</v>
      </c>
      <c r="D35" s="15" t="s">
        <v>79</v>
      </c>
      <c r="E35" s="91" t="s">
        <v>80</v>
      </c>
      <c r="F35" s="91"/>
      <c r="G35" s="50">
        <v>1</v>
      </c>
      <c r="H35" s="49">
        <v>300000</v>
      </c>
      <c r="I35" s="9">
        <f>+G35*H35</f>
        <v>300000</v>
      </c>
    </row>
    <row r="36" spans="3:9">
      <c r="C36" s="91"/>
      <c r="D36" s="15" t="s">
        <v>81</v>
      </c>
      <c r="E36" s="91" t="s">
        <v>82</v>
      </c>
      <c r="F36" s="91"/>
      <c r="G36" s="7">
        <v>1</v>
      </c>
      <c r="H36" s="49">
        <v>150000</v>
      </c>
      <c r="I36" s="9">
        <f>+G36*H36</f>
        <v>150000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450000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900000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/>
      <c r="E45" s="6"/>
      <c r="F45" s="64"/>
      <c r="G45" s="7"/>
      <c r="H45" s="8"/>
      <c r="I45" s="9" t="s">
        <v>94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0</v>
      </c>
    </row>
    <row r="47" spans="3:9" ht="27" customHeight="1">
      <c r="C47" s="64" t="s">
        <v>69</v>
      </c>
      <c r="D47" s="15"/>
      <c r="E47" s="6"/>
      <c r="F47" s="64"/>
      <c r="G47" s="7"/>
      <c r="H47" s="8"/>
      <c r="I47" s="9"/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9" ht="24" customHeight="1">
      <c r="C49" s="64" t="s">
        <v>71</v>
      </c>
      <c r="D49" s="15"/>
      <c r="E49" s="6"/>
      <c r="F49" s="64"/>
      <c r="G49" s="7"/>
      <c r="H49" s="8"/>
      <c r="I49" s="9" t="s">
        <v>94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/>
      <c r="E59" s="6"/>
      <c r="F59" s="64"/>
      <c r="G59" s="7"/>
      <c r="H59" s="8"/>
      <c r="I59" s="9">
        <f t="shared" ref="I59" si="2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900000</v>
      </c>
    </row>
    <row r="75" spans="3:9">
      <c r="C75" s="2" t="s">
        <v>95</v>
      </c>
    </row>
    <row r="76" spans="3:9">
      <c r="C76" s="2" t="s">
        <v>96</v>
      </c>
    </row>
    <row r="77" spans="3:9">
      <c r="C77" s="2" t="s">
        <v>97</v>
      </c>
    </row>
  </sheetData>
  <mergeCells count="67">
    <mergeCell ref="C59:C60"/>
    <mergeCell ref="C44:H44"/>
    <mergeCell ref="C46:H46"/>
    <mergeCell ref="C48:H48"/>
    <mergeCell ref="C50:H50"/>
    <mergeCell ref="C51:H51"/>
    <mergeCell ref="C53:I53"/>
    <mergeCell ref="C54:C55"/>
    <mergeCell ref="C73:H73"/>
    <mergeCell ref="C61:H61"/>
    <mergeCell ref="C62:C63"/>
    <mergeCell ref="C64:H64"/>
    <mergeCell ref="C65:C66"/>
    <mergeCell ref="C67:H67"/>
    <mergeCell ref="C68:H68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5:F35"/>
    <mergeCell ref="E36:F36"/>
    <mergeCell ref="C34:H34"/>
    <mergeCell ref="E32:F32"/>
    <mergeCell ref="E33:F33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39997558519241921"/>
  </sheetPr>
  <dimension ref="C1:J77"/>
  <sheetViews>
    <sheetView topLeftCell="A9" zoomScale="80" zoomScaleNormal="80" zoomScaleSheetLayoutView="100" workbookViewId="0">
      <selection activeCell="E21" sqref="E21:F21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40.7109375" style="2" customWidth="1"/>
    <col min="5" max="5" width="14.7109375" style="1" customWidth="1"/>
    <col min="6" max="6" width="21.28515625" style="2" customWidth="1"/>
    <col min="7" max="7" width="19.7109375" style="2" customWidth="1"/>
    <col min="8" max="8" width="24.28515625" style="2" customWidth="1"/>
    <col min="9" max="9" width="29.2851562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98</v>
      </c>
      <c r="F1" s="79"/>
      <c r="G1" s="80"/>
      <c r="H1" s="81" t="s">
        <v>99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100</v>
      </c>
      <c r="E9" s="48" t="s">
        <v>67</v>
      </c>
      <c r="F9" s="48">
        <v>19</v>
      </c>
      <c r="G9" s="48">
        <v>1</v>
      </c>
      <c r="H9" s="8">
        <f>4500000*1.48</f>
        <v>6660000</v>
      </c>
      <c r="I9" s="9" t="s">
        <v>86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0</v>
      </c>
    </row>
    <row r="11" spans="3:10" ht="27.75" customHeight="1">
      <c r="C11" s="64" t="s">
        <v>69</v>
      </c>
      <c r="D11" s="15" t="s">
        <v>100</v>
      </c>
      <c r="E11" s="48" t="s">
        <v>67</v>
      </c>
      <c r="F11" s="48">
        <f>12*30</f>
        <v>360</v>
      </c>
      <c r="G11" s="48">
        <v>1</v>
      </c>
      <c r="H11" s="8">
        <f>(4500000*1.48)</f>
        <v>6660000</v>
      </c>
      <c r="I11" s="9" t="s">
        <v>86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 t="s">
        <v>100</v>
      </c>
      <c r="E13" s="48" t="s">
        <v>67</v>
      </c>
      <c r="F13" s="48">
        <v>7</v>
      </c>
      <c r="G13" s="48">
        <v>1</v>
      </c>
      <c r="H13" s="8">
        <f>4500000*1.48</f>
        <v>6660000</v>
      </c>
      <c r="I13" s="9" t="s">
        <v>86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>
      <c r="C21" s="89"/>
      <c r="D21" s="15"/>
      <c r="E21" s="91"/>
      <c r="F21" s="91"/>
      <c r="G21" s="7"/>
      <c r="H21" s="8"/>
      <c r="I21" s="9">
        <f>G21*H21</f>
        <v>0</v>
      </c>
    </row>
    <row r="22" spans="3:9">
      <c r="C22" s="89"/>
      <c r="D22" s="15"/>
      <c r="E22" s="91"/>
      <c r="F22" s="91"/>
      <c r="G22" s="7"/>
      <c r="H22" s="8"/>
      <c r="I22" s="9">
        <f>G22*H22</f>
        <v>0</v>
      </c>
    </row>
    <row r="23" spans="3:9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>
      <c r="C24" s="90"/>
      <c r="D24" s="15"/>
      <c r="E24" s="91"/>
      <c r="F24" s="91"/>
      <c r="G24" s="7"/>
      <c r="H24" s="8"/>
      <c r="I24" s="9">
        <f t="shared" si="0"/>
        <v>0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 t="s">
        <v>79</v>
      </c>
      <c r="E26" s="91" t="s">
        <v>80</v>
      </c>
      <c r="F26" s="91"/>
      <c r="G26" s="50">
        <v>2</v>
      </c>
      <c r="H26" s="49">
        <v>300000</v>
      </c>
      <c r="I26" s="9">
        <f>G26*H26</f>
        <v>600000</v>
      </c>
    </row>
    <row r="27" spans="3:9">
      <c r="C27" s="91"/>
      <c r="D27" s="15" t="s">
        <v>81</v>
      </c>
      <c r="E27" s="91" t="s">
        <v>82</v>
      </c>
      <c r="F27" s="91"/>
      <c r="G27" s="7">
        <v>2</v>
      </c>
      <c r="H27" s="49">
        <v>150000</v>
      </c>
      <c r="I27" s="9">
        <f>G27*H27</f>
        <v>300000</v>
      </c>
    </row>
    <row r="28" spans="3:9">
      <c r="C28" s="91"/>
      <c r="D28" s="15"/>
      <c r="E28" s="91"/>
      <c r="F28" s="91"/>
      <c r="G28" s="7"/>
      <c r="H28" s="8"/>
      <c r="I28" s="9">
        <f>G28*H28</f>
        <v>0</v>
      </c>
    </row>
    <row r="29" spans="3:9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9">
      <c r="C30" s="91"/>
      <c r="D30" s="15"/>
      <c r="E30" s="91"/>
      <c r="F30" s="91"/>
      <c r="G30" s="7"/>
      <c r="H30" s="8"/>
      <c r="I30" s="9">
        <f t="shared" si="1"/>
        <v>0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900000</v>
      </c>
    </row>
    <row r="32" spans="3:9">
      <c r="C32" s="91" t="s">
        <v>69</v>
      </c>
      <c r="D32" s="15" t="s">
        <v>79</v>
      </c>
      <c r="E32" s="91" t="s">
        <v>80</v>
      </c>
      <c r="F32" s="91"/>
      <c r="G32" s="50">
        <v>30</v>
      </c>
      <c r="H32" s="49">
        <v>300000</v>
      </c>
      <c r="I32" s="9">
        <f t="shared" ref="I32:I33" si="2">G32*H32</f>
        <v>9000000</v>
      </c>
    </row>
    <row r="33" spans="3:9">
      <c r="C33" s="91"/>
      <c r="D33" s="15" t="s">
        <v>81</v>
      </c>
      <c r="E33" s="91" t="s">
        <v>82</v>
      </c>
      <c r="F33" s="91"/>
      <c r="G33" s="7">
        <v>30</v>
      </c>
      <c r="H33" s="49">
        <v>150000</v>
      </c>
      <c r="I33" s="9">
        <f t="shared" si="2"/>
        <v>4500000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13500000</v>
      </c>
    </row>
    <row r="35" spans="3:9">
      <c r="C35" s="91" t="s">
        <v>71</v>
      </c>
      <c r="D35" s="15" t="s">
        <v>79</v>
      </c>
      <c r="E35" s="91" t="s">
        <v>80</v>
      </c>
      <c r="F35" s="91"/>
      <c r="G35" s="50">
        <v>1</v>
      </c>
      <c r="H35" s="49">
        <v>300000</v>
      </c>
      <c r="I35" s="9">
        <f t="shared" ref="I35:I36" si="3">G35*H35</f>
        <v>300000</v>
      </c>
    </row>
    <row r="36" spans="3:9">
      <c r="C36" s="91"/>
      <c r="D36" s="15" t="s">
        <v>81</v>
      </c>
      <c r="E36" s="91" t="s">
        <v>82</v>
      </c>
      <c r="F36" s="91"/>
      <c r="G36" s="7">
        <v>1</v>
      </c>
      <c r="H36" s="49">
        <v>150000</v>
      </c>
      <c r="I36" s="9">
        <f t="shared" si="3"/>
        <v>150000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450000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14850000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 t="s">
        <v>85</v>
      </c>
      <c r="E45" s="6" t="s">
        <v>67</v>
      </c>
      <c r="F45" s="64">
        <v>1</v>
      </c>
      <c r="G45" s="7">
        <v>19</v>
      </c>
      <c r="H45" s="49">
        <v>10000000</v>
      </c>
      <c r="I45" s="9" t="s">
        <v>94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0</v>
      </c>
    </row>
    <row r="47" spans="3:9" ht="27" customHeight="1">
      <c r="C47" s="64" t="s">
        <v>69</v>
      </c>
      <c r="D47" s="15" t="s">
        <v>85</v>
      </c>
      <c r="E47" s="6" t="s">
        <v>67</v>
      </c>
      <c r="F47" s="64">
        <v>1</v>
      </c>
      <c r="G47" s="7">
        <f>12*30</f>
        <v>360</v>
      </c>
      <c r="H47" s="8">
        <v>10000000</v>
      </c>
      <c r="I47" s="9" t="s">
        <v>94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9" ht="24" customHeight="1">
      <c r="C49" s="64" t="s">
        <v>71</v>
      </c>
      <c r="D49" s="15" t="s">
        <v>85</v>
      </c>
      <c r="E49" s="6" t="s">
        <v>67</v>
      </c>
      <c r="F49" s="64">
        <v>1</v>
      </c>
      <c r="G49" s="7">
        <v>7</v>
      </c>
      <c r="H49" s="49">
        <v>10000000</v>
      </c>
      <c r="I49" s="9" t="s">
        <v>94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/>
      <c r="E59" s="6"/>
      <c r="F59" s="64"/>
      <c r="G59" s="7"/>
      <c r="H59" s="8"/>
      <c r="I59" s="9">
        <f t="shared" ref="I59" si="4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15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14850000</v>
      </c>
    </row>
    <row r="75" spans="3:9">
      <c r="C75" s="97" t="s">
        <v>101</v>
      </c>
      <c r="D75" s="97"/>
      <c r="E75" s="97"/>
      <c r="F75" s="97"/>
      <c r="G75" s="97"/>
      <c r="H75" s="97"/>
      <c r="I75" s="97"/>
    </row>
    <row r="76" spans="3:9" ht="63.6" customHeight="1">
      <c r="C76" s="92" t="s">
        <v>102</v>
      </c>
      <c r="D76" s="97"/>
      <c r="E76" s="97"/>
      <c r="F76" s="97"/>
      <c r="G76" s="97"/>
      <c r="H76" s="97"/>
      <c r="I76" s="97"/>
    </row>
    <row r="77" spans="3:9">
      <c r="C77" s="2" t="s">
        <v>103</v>
      </c>
    </row>
  </sheetData>
  <mergeCells count="69">
    <mergeCell ref="C76:I76"/>
    <mergeCell ref="C75:I75"/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98454-1E56-4C25-8336-C46C4E20C7D7}">
  <sheetPr>
    <tabColor theme="5" tint="0.39997558519241921"/>
  </sheetPr>
  <dimension ref="C1:J69"/>
  <sheetViews>
    <sheetView topLeftCell="A42" zoomScaleNormal="100" zoomScaleSheetLayoutView="100" workbookViewId="0">
      <selection activeCell="J9" sqref="J9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5703125" style="1" customWidth="1"/>
    <col min="6" max="7" width="14.7109375" style="2" customWidth="1"/>
    <col min="8" max="8" width="20" style="2" customWidth="1"/>
    <col min="9" max="9" width="20.5703125" style="2" bestFit="1" customWidth="1"/>
    <col min="10" max="10" width="16.42578125" style="2" bestFit="1" customWidth="1"/>
    <col min="11" max="16384" width="11.42578125" style="2"/>
  </cols>
  <sheetData>
    <row r="1" spans="3:10" ht="63" customHeight="1">
      <c r="C1" s="77"/>
      <c r="D1" s="78"/>
      <c r="E1" s="79" t="s">
        <v>104</v>
      </c>
      <c r="F1" s="79"/>
      <c r="G1" s="80"/>
      <c r="H1" s="81" t="s">
        <v>105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 ht="13.5" customHeight="1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 ht="27" customHeight="1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106</v>
      </c>
      <c r="E9" s="48" t="s">
        <v>67</v>
      </c>
      <c r="F9" s="48">
        <v>21</v>
      </c>
      <c r="G9" s="48">
        <v>1</v>
      </c>
      <c r="H9" s="8">
        <f>4500000*1.48</f>
        <v>6660000</v>
      </c>
      <c r="I9" s="9">
        <f>+F9*G9*H9</f>
        <v>139860000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139860000</v>
      </c>
    </row>
    <row r="11" spans="3:10" ht="27.75" customHeight="1">
      <c r="C11" s="64" t="s">
        <v>69</v>
      </c>
      <c r="D11" s="15" t="s">
        <v>66</v>
      </c>
      <c r="E11" s="48" t="s">
        <v>67</v>
      </c>
      <c r="F11" s="48">
        <f>12*30</f>
        <v>360</v>
      </c>
      <c r="G11" s="48">
        <v>1</v>
      </c>
      <c r="H11" s="8">
        <f>(4500000*1.48)*0.1</f>
        <v>666000</v>
      </c>
      <c r="I11" s="9">
        <f>+F11*G11*H11</f>
        <v>239760000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239760000</v>
      </c>
    </row>
    <row r="13" spans="3:10" ht="30.75" customHeight="1">
      <c r="C13" s="64" t="s">
        <v>71</v>
      </c>
      <c r="D13" s="15" t="s">
        <v>66</v>
      </c>
      <c r="E13" s="48" t="s">
        <v>67</v>
      </c>
      <c r="F13" s="48">
        <v>7</v>
      </c>
      <c r="G13" s="48">
        <v>1</v>
      </c>
      <c r="H13" s="8">
        <f>4500000*1.48</f>
        <v>6660000</v>
      </c>
      <c r="I13" s="9">
        <f>F13*G13*H13</f>
        <v>46620000</v>
      </c>
    </row>
    <row r="14" spans="3:10" ht="13.5" customHeight="1">
      <c r="C14" s="76" t="s">
        <v>72</v>
      </c>
      <c r="D14" s="76"/>
      <c r="E14" s="76"/>
      <c r="F14" s="76"/>
      <c r="G14" s="76"/>
      <c r="H14" s="76"/>
      <c r="I14" s="14">
        <f>SUM(I13:I13)</f>
        <v>46620000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426240000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 ht="13.5" customHeight="1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 ht="27" customHeight="1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66" t="s">
        <v>63</v>
      </c>
      <c r="D20" s="15"/>
      <c r="E20" s="91"/>
      <c r="F20" s="91"/>
      <c r="G20" s="7"/>
      <c r="H20" s="8"/>
      <c r="I20" s="9">
        <f>G20*H20</f>
        <v>0</v>
      </c>
    </row>
    <row r="21" spans="3:9" ht="13.5" customHeight="1">
      <c r="C21" s="76" t="s">
        <v>78</v>
      </c>
      <c r="D21" s="76"/>
      <c r="E21" s="76"/>
      <c r="F21" s="76"/>
      <c r="G21" s="76"/>
      <c r="H21" s="76"/>
      <c r="I21" s="13">
        <f>SUM(I20:I20)</f>
        <v>0</v>
      </c>
    </row>
    <row r="22" spans="3:9">
      <c r="C22" s="91" t="s">
        <v>65</v>
      </c>
      <c r="D22" s="15" t="s">
        <v>79</v>
      </c>
      <c r="E22" s="91" t="s">
        <v>80</v>
      </c>
      <c r="F22" s="91"/>
      <c r="G22" s="50">
        <v>1</v>
      </c>
      <c r="H22" s="49">
        <v>300000</v>
      </c>
      <c r="I22" s="9">
        <f>G22*H22</f>
        <v>300000</v>
      </c>
    </row>
    <row r="23" spans="3:9" ht="13.5" customHeight="1">
      <c r="C23" s="91"/>
      <c r="D23" s="15" t="s">
        <v>81</v>
      </c>
      <c r="E23" s="91" t="s">
        <v>82</v>
      </c>
      <c r="F23" s="91"/>
      <c r="G23" s="7">
        <v>1</v>
      </c>
      <c r="H23" s="49">
        <v>150000</v>
      </c>
      <c r="I23" s="9">
        <f>G23*H23</f>
        <v>150000</v>
      </c>
    </row>
    <row r="24" spans="3:9" ht="13.5" customHeight="1">
      <c r="C24" s="76" t="s">
        <v>68</v>
      </c>
      <c r="D24" s="76"/>
      <c r="E24" s="76"/>
      <c r="F24" s="76"/>
      <c r="G24" s="76"/>
      <c r="H24" s="76"/>
      <c r="I24" s="13">
        <f>SUM(I22:I23)</f>
        <v>450000</v>
      </c>
    </row>
    <row r="25" spans="3:9">
      <c r="C25" s="91" t="s">
        <v>69</v>
      </c>
      <c r="D25" s="15" t="s">
        <v>79</v>
      </c>
      <c r="E25" s="91" t="s">
        <v>80</v>
      </c>
      <c r="F25" s="91"/>
      <c r="G25" s="50">
        <v>1</v>
      </c>
      <c r="H25" s="49">
        <v>300000</v>
      </c>
      <c r="I25" s="9">
        <f>G25*H25</f>
        <v>300000</v>
      </c>
    </row>
    <row r="26" spans="3:9">
      <c r="C26" s="91"/>
      <c r="D26" s="15" t="s">
        <v>81</v>
      </c>
      <c r="E26" s="91" t="s">
        <v>82</v>
      </c>
      <c r="F26" s="91"/>
      <c r="G26" s="7">
        <v>1</v>
      </c>
      <c r="H26" s="49">
        <v>150000</v>
      </c>
      <c r="I26" s="9">
        <f>G26*H26</f>
        <v>150000</v>
      </c>
    </row>
    <row r="27" spans="3:9" ht="13.5" customHeight="1">
      <c r="C27" s="76" t="s">
        <v>83</v>
      </c>
      <c r="D27" s="76"/>
      <c r="E27" s="76"/>
      <c r="F27" s="76"/>
      <c r="G27" s="76"/>
      <c r="H27" s="76"/>
      <c r="I27" s="13">
        <f>SUM(I25:I26)</f>
        <v>450000</v>
      </c>
    </row>
    <row r="28" spans="3:9">
      <c r="C28" s="91" t="s">
        <v>71</v>
      </c>
      <c r="D28" s="15" t="s">
        <v>79</v>
      </c>
      <c r="E28" s="91" t="s">
        <v>80</v>
      </c>
      <c r="F28" s="91"/>
      <c r="G28" s="50">
        <v>1</v>
      </c>
      <c r="H28" s="49">
        <v>300000</v>
      </c>
      <c r="I28" s="9">
        <f>G28*H28</f>
        <v>300000</v>
      </c>
    </row>
    <row r="29" spans="3:9">
      <c r="C29" s="91"/>
      <c r="D29" s="15" t="s">
        <v>81</v>
      </c>
      <c r="E29" s="91" t="s">
        <v>82</v>
      </c>
      <c r="F29" s="91"/>
      <c r="G29" s="7">
        <v>1</v>
      </c>
      <c r="H29" s="49">
        <v>150000</v>
      </c>
      <c r="I29" s="9">
        <f>G29*H29</f>
        <v>150000</v>
      </c>
    </row>
    <row r="30" spans="3:9" ht="13.5" customHeight="1">
      <c r="C30" s="76" t="s">
        <v>72</v>
      </c>
      <c r="D30" s="76"/>
      <c r="E30" s="76"/>
      <c r="F30" s="76"/>
      <c r="G30" s="76"/>
      <c r="H30" s="76"/>
      <c r="I30" s="14">
        <f>SUM(I28:I29)</f>
        <v>450000</v>
      </c>
    </row>
    <row r="31" spans="3:9" ht="13.5" customHeight="1">
      <c r="C31" s="86" t="s">
        <v>73</v>
      </c>
      <c r="D31" s="86"/>
      <c r="E31" s="86"/>
      <c r="F31" s="86"/>
      <c r="G31" s="86"/>
      <c r="H31" s="86"/>
      <c r="I31" s="12">
        <f>I21+I24+I27+I30</f>
        <v>1350000</v>
      </c>
    </row>
    <row r="32" spans="3:9" ht="6" customHeight="1">
      <c r="C32" s="10"/>
      <c r="D32" s="10"/>
      <c r="E32" s="11"/>
      <c r="F32" s="10"/>
      <c r="G32" s="10"/>
      <c r="H32" s="10"/>
      <c r="I32" s="10"/>
    </row>
    <row r="33" spans="3:9" ht="13.5" customHeight="1">
      <c r="C33" s="84" t="s">
        <v>84</v>
      </c>
      <c r="D33" s="84"/>
      <c r="E33" s="84"/>
      <c r="F33" s="84"/>
      <c r="G33" s="84"/>
      <c r="H33" s="84"/>
      <c r="I33" s="84"/>
    </row>
    <row r="34" spans="3:9" ht="13.5" customHeight="1">
      <c r="C34" s="85" t="s">
        <v>52</v>
      </c>
      <c r="D34" s="85" t="s">
        <v>75</v>
      </c>
      <c r="E34" s="65" t="s">
        <v>54</v>
      </c>
      <c r="F34" s="65" t="s">
        <v>55</v>
      </c>
      <c r="G34" s="65" t="s">
        <v>56</v>
      </c>
      <c r="H34" s="65" t="s">
        <v>57</v>
      </c>
      <c r="I34" s="85" t="s">
        <v>58</v>
      </c>
    </row>
    <row r="35" spans="3:9" ht="27" customHeight="1">
      <c r="C35" s="85"/>
      <c r="D35" s="85"/>
      <c r="E35" s="65" t="s">
        <v>59</v>
      </c>
      <c r="F35" s="65" t="s">
        <v>61</v>
      </c>
      <c r="G35" s="65" t="s">
        <v>60</v>
      </c>
      <c r="H35" s="65" t="s">
        <v>77</v>
      </c>
      <c r="I35" s="85"/>
    </row>
    <row r="36" spans="3:9" ht="24.75" customHeight="1">
      <c r="C36" s="64" t="s">
        <v>63</v>
      </c>
      <c r="D36" s="15"/>
      <c r="E36" s="6"/>
      <c r="F36" s="64"/>
      <c r="G36" s="7"/>
      <c r="H36" s="8"/>
      <c r="I36" s="9">
        <f>F36*G36*H36</f>
        <v>0</v>
      </c>
    </row>
    <row r="37" spans="3:9" ht="13.5" customHeight="1">
      <c r="C37" s="76" t="s">
        <v>78</v>
      </c>
      <c r="D37" s="76"/>
      <c r="E37" s="76"/>
      <c r="F37" s="76"/>
      <c r="G37" s="76"/>
      <c r="H37" s="76"/>
      <c r="I37" s="13">
        <f>SUM(I36:I36)</f>
        <v>0</v>
      </c>
    </row>
    <row r="38" spans="3:9" ht="24" customHeight="1">
      <c r="C38" s="64" t="s">
        <v>65</v>
      </c>
      <c r="D38" s="15" t="s">
        <v>85</v>
      </c>
      <c r="E38" s="6" t="s">
        <v>67</v>
      </c>
      <c r="F38" s="64">
        <v>1</v>
      </c>
      <c r="G38" s="7" t="s">
        <v>107</v>
      </c>
      <c r="H38" s="49">
        <v>10000000</v>
      </c>
      <c r="I38" s="9" t="s">
        <v>86</v>
      </c>
    </row>
    <row r="39" spans="3:9" ht="13.5" customHeight="1">
      <c r="C39" s="76" t="s">
        <v>68</v>
      </c>
      <c r="D39" s="76"/>
      <c r="E39" s="76"/>
      <c r="F39" s="76"/>
      <c r="G39" s="76"/>
      <c r="H39" s="76"/>
      <c r="I39" s="13">
        <f>SUM(I38:I38)</f>
        <v>0</v>
      </c>
    </row>
    <row r="40" spans="3:9" ht="27" customHeight="1">
      <c r="C40" s="64" t="s">
        <v>69</v>
      </c>
      <c r="D40" s="15" t="s">
        <v>85</v>
      </c>
      <c r="E40" s="6" t="s">
        <v>67</v>
      </c>
      <c r="F40" s="64">
        <v>1</v>
      </c>
      <c r="G40" s="7" t="s">
        <v>107</v>
      </c>
      <c r="H40" s="49">
        <v>10000000</v>
      </c>
      <c r="I40" s="9" t="s">
        <v>86</v>
      </c>
    </row>
    <row r="41" spans="3:9" ht="13.5" customHeight="1">
      <c r="C41" s="76" t="s">
        <v>70</v>
      </c>
      <c r="D41" s="76"/>
      <c r="E41" s="76"/>
      <c r="F41" s="76"/>
      <c r="G41" s="76"/>
      <c r="H41" s="76"/>
      <c r="I41" s="13">
        <f>SUM(I40:I40)</f>
        <v>0</v>
      </c>
    </row>
    <row r="42" spans="3:9" ht="24" customHeight="1">
      <c r="C42" s="64" t="s">
        <v>71</v>
      </c>
      <c r="D42" s="15" t="s">
        <v>85</v>
      </c>
      <c r="E42" s="6" t="s">
        <v>67</v>
      </c>
      <c r="F42" s="64">
        <v>1</v>
      </c>
      <c r="G42" s="7" t="s">
        <v>107</v>
      </c>
      <c r="H42" s="49">
        <v>10000000</v>
      </c>
      <c r="I42" s="9" t="s">
        <v>86</v>
      </c>
    </row>
    <row r="43" spans="3:9" ht="13.5" customHeight="1">
      <c r="C43" s="76" t="s">
        <v>72</v>
      </c>
      <c r="D43" s="76"/>
      <c r="E43" s="76"/>
      <c r="F43" s="76"/>
      <c r="G43" s="76"/>
      <c r="H43" s="76"/>
      <c r="I43" s="14">
        <f>SUM(I42:I42)</f>
        <v>0</v>
      </c>
    </row>
    <row r="44" spans="3:9">
      <c r="C44" s="86" t="s">
        <v>73</v>
      </c>
      <c r="D44" s="86"/>
      <c r="E44" s="86"/>
      <c r="F44" s="86"/>
      <c r="G44" s="86"/>
      <c r="H44" s="86"/>
      <c r="I44" s="12">
        <f>I37+I39+I41+I43</f>
        <v>0</v>
      </c>
    </row>
    <row r="45" spans="3:9" ht="6" customHeight="1">
      <c r="C45" s="10"/>
      <c r="D45" s="10"/>
      <c r="E45" s="11"/>
      <c r="F45" s="10"/>
      <c r="G45" s="10"/>
      <c r="H45" s="10"/>
      <c r="I45" s="10"/>
    </row>
    <row r="46" spans="3:9" ht="13.5" customHeight="1">
      <c r="C46" s="84" t="s">
        <v>87</v>
      </c>
      <c r="D46" s="84"/>
      <c r="E46" s="84"/>
      <c r="F46" s="84"/>
      <c r="G46" s="84"/>
      <c r="H46" s="84"/>
      <c r="I46" s="84"/>
    </row>
    <row r="47" spans="3:9" ht="13.5" customHeight="1">
      <c r="C47" s="85" t="s">
        <v>52</v>
      </c>
      <c r="D47" s="85" t="s">
        <v>75</v>
      </c>
      <c r="E47" s="65" t="s">
        <v>54</v>
      </c>
      <c r="F47" s="65" t="s">
        <v>55</v>
      </c>
      <c r="G47" s="65" t="s">
        <v>56</v>
      </c>
      <c r="H47" s="65" t="s">
        <v>57</v>
      </c>
      <c r="I47" s="85" t="s">
        <v>88</v>
      </c>
    </row>
    <row r="48" spans="3:9" ht="27.75" customHeight="1">
      <c r="C48" s="85"/>
      <c r="D48" s="85"/>
      <c r="E48" s="65" t="s">
        <v>59</v>
      </c>
      <c r="F48" s="65" t="s">
        <v>61</v>
      </c>
      <c r="G48" s="65" t="s">
        <v>60</v>
      </c>
      <c r="H48" s="65" t="s">
        <v>77</v>
      </c>
      <c r="I48" s="85"/>
    </row>
    <row r="49" spans="3:9" ht="13.5" customHeight="1">
      <c r="C49" s="91" t="s">
        <v>63</v>
      </c>
      <c r="D49" s="64"/>
      <c r="E49" s="64"/>
      <c r="F49" s="6"/>
      <c r="G49" s="7"/>
      <c r="H49" s="8"/>
      <c r="I49" s="9">
        <f>F49*G49*H49</f>
        <v>0</v>
      </c>
    </row>
    <row r="50" spans="3:9" ht="13.5" customHeight="1">
      <c r="C50" s="91"/>
      <c r="D50" s="64"/>
      <c r="E50" s="64"/>
      <c r="F50" s="6"/>
      <c r="G50" s="7"/>
      <c r="H50" s="8"/>
      <c r="I50" s="9">
        <f>F50*G50*H50</f>
        <v>0</v>
      </c>
    </row>
    <row r="51" spans="3:9" ht="13.5" customHeight="1">
      <c r="C51" s="76" t="s">
        <v>78</v>
      </c>
      <c r="D51" s="76"/>
      <c r="E51" s="76"/>
      <c r="F51" s="76"/>
      <c r="G51" s="76"/>
      <c r="H51" s="76"/>
      <c r="I51" s="13">
        <f>SUM(I49:I50)</f>
        <v>0</v>
      </c>
    </row>
    <row r="52" spans="3:9" ht="13.5" customHeight="1">
      <c r="C52" s="91" t="s">
        <v>65</v>
      </c>
      <c r="D52" s="15"/>
      <c r="E52" s="6"/>
      <c r="F52" s="64"/>
      <c r="G52" s="7"/>
      <c r="H52" s="8"/>
      <c r="I52" s="9">
        <f t="shared" ref="I52" si="0">G52*H52</f>
        <v>0</v>
      </c>
    </row>
    <row r="53" spans="3:9" ht="13.5" customHeight="1">
      <c r="C53" s="91"/>
      <c r="D53" s="64"/>
      <c r="E53" s="64"/>
      <c r="F53" s="6"/>
      <c r="G53" s="7"/>
      <c r="H53" s="8"/>
      <c r="I53" s="9">
        <f>F53*G53*H53</f>
        <v>0</v>
      </c>
    </row>
    <row r="54" spans="3:9" ht="13.5" customHeight="1">
      <c r="C54" s="76" t="s">
        <v>68</v>
      </c>
      <c r="D54" s="76"/>
      <c r="E54" s="76"/>
      <c r="F54" s="76"/>
      <c r="G54" s="76"/>
      <c r="H54" s="76"/>
      <c r="I54" s="13">
        <f>SUM(I52:I53)</f>
        <v>0</v>
      </c>
    </row>
    <row r="55" spans="3:9" ht="13.5" customHeight="1">
      <c r="C55" s="91" t="s">
        <v>69</v>
      </c>
      <c r="D55" s="64"/>
      <c r="E55" s="64"/>
      <c r="F55" s="6"/>
      <c r="G55" s="7"/>
      <c r="H55" s="8"/>
      <c r="I55" s="9">
        <f>F55*G55*H55</f>
        <v>0</v>
      </c>
    </row>
    <row r="56" spans="3:9" ht="13.5" customHeight="1">
      <c r="C56" s="91"/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76" t="s">
        <v>70</v>
      </c>
      <c r="D57" s="76"/>
      <c r="E57" s="76"/>
      <c r="F57" s="76"/>
      <c r="G57" s="76"/>
      <c r="H57" s="76"/>
      <c r="I57" s="13">
        <f>SUM(I55:I56)</f>
        <v>0</v>
      </c>
    </row>
    <row r="58" spans="3:9" ht="13.5" customHeight="1">
      <c r="C58" s="91" t="s">
        <v>71</v>
      </c>
      <c r="D58" s="64"/>
      <c r="E58" s="64"/>
      <c r="F58" s="6"/>
      <c r="G58" s="7"/>
      <c r="H58" s="8"/>
      <c r="I58" s="9">
        <f>F58*G58*H58</f>
        <v>0</v>
      </c>
    </row>
    <row r="59" spans="3:9" ht="13.5" customHeight="1">
      <c r="C59" s="91"/>
      <c r="D59" s="64"/>
      <c r="E59" s="64"/>
      <c r="F59" s="6"/>
      <c r="G59" s="7"/>
      <c r="H59" s="8"/>
      <c r="I59" s="9">
        <f>F59*G59*H59</f>
        <v>0</v>
      </c>
    </row>
    <row r="60" spans="3:9" ht="13.5" customHeight="1">
      <c r="C60" s="93" t="s">
        <v>72</v>
      </c>
      <c r="D60" s="93"/>
      <c r="E60" s="93"/>
      <c r="F60" s="93"/>
      <c r="G60" s="93"/>
      <c r="H60" s="93"/>
      <c r="I60" s="14">
        <f>SUM(I46:I47)</f>
        <v>0</v>
      </c>
    </row>
    <row r="61" spans="3:9">
      <c r="C61" s="94" t="s">
        <v>73</v>
      </c>
      <c r="D61" s="95"/>
      <c r="E61" s="95"/>
      <c r="F61" s="95"/>
      <c r="G61" s="95"/>
      <c r="H61" s="96"/>
      <c r="I61" s="19">
        <f>I51+I54+I57+I60</f>
        <v>0</v>
      </c>
    </row>
    <row r="62" spans="3:9" ht="6" customHeight="1">
      <c r="C62" s="17"/>
      <c r="D62" s="17"/>
      <c r="E62" s="18"/>
      <c r="F62" s="17"/>
      <c r="G62" s="17"/>
      <c r="H62" s="17"/>
      <c r="I62" s="17"/>
    </row>
    <row r="63" spans="3:9">
      <c r="E63" s="2"/>
    </row>
    <row r="64" spans="3:9" ht="6" customHeight="1">
      <c r="C64" s="17"/>
      <c r="D64" s="17"/>
      <c r="E64" s="18"/>
      <c r="F64" s="17"/>
      <c r="G64" s="17"/>
      <c r="H64" s="17"/>
      <c r="I64" s="17"/>
    </row>
    <row r="65" spans="3:9" ht="6" customHeight="1">
      <c r="C65" s="17"/>
      <c r="D65" s="17"/>
      <c r="E65" s="18"/>
      <c r="F65" s="17"/>
      <c r="G65" s="17"/>
      <c r="H65" s="17"/>
      <c r="I65" s="17"/>
    </row>
    <row r="66" spans="3:9">
      <c r="C66" s="86" t="s">
        <v>89</v>
      </c>
      <c r="D66" s="86"/>
      <c r="E66" s="86"/>
      <c r="F66" s="86"/>
      <c r="G66" s="86"/>
      <c r="H66" s="86"/>
      <c r="I66" s="16">
        <f>I15+I31+I44+I61</f>
        <v>427590000</v>
      </c>
    </row>
    <row r="68" spans="3:9" ht="44.1" customHeight="1">
      <c r="C68" s="92" t="s">
        <v>90</v>
      </c>
      <c r="D68" s="92"/>
      <c r="E68" s="92"/>
      <c r="F68" s="92"/>
      <c r="G68" s="92"/>
      <c r="H68" s="92"/>
      <c r="I68" s="92"/>
    </row>
    <row r="69" spans="3:9">
      <c r="C69" s="2" t="s">
        <v>108</v>
      </c>
    </row>
  </sheetData>
  <mergeCells count="60"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  <mergeCell ref="C25:C26"/>
    <mergeCell ref="E25:F25"/>
    <mergeCell ref="E26:F26"/>
    <mergeCell ref="E20:F20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21:H21"/>
    <mergeCell ref="C22:C23"/>
    <mergeCell ref="E22:F22"/>
    <mergeCell ref="E23:F23"/>
    <mergeCell ref="C24:H24"/>
    <mergeCell ref="C39:H39"/>
    <mergeCell ref="C27:H27"/>
    <mergeCell ref="C28:C29"/>
    <mergeCell ref="E28:F28"/>
    <mergeCell ref="E29:F29"/>
    <mergeCell ref="C30:H30"/>
    <mergeCell ref="C31:H31"/>
    <mergeCell ref="C33:I33"/>
    <mergeCell ref="C34:C35"/>
    <mergeCell ref="D34:D35"/>
    <mergeCell ref="I34:I35"/>
    <mergeCell ref="C37:H37"/>
    <mergeCell ref="C57:H57"/>
    <mergeCell ref="C41:H41"/>
    <mergeCell ref="C43:H43"/>
    <mergeCell ref="C44:H44"/>
    <mergeCell ref="C46:I46"/>
    <mergeCell ref="C47:C48"/>
    <mergeCell ref="D47:D48"/>
    <mergeCell ref="I47:I48"/>
    <mergeCell ref="C49:C50"/>
    <mergeCell ref="C51:H51"/>
    <mergeCell ref="C52:C53"/>
    <mergeCell ref="C54:H54"/>
    <mergeCell ref="C55:C56"/>
    <mergeCell ref="C58:C59"/>
    <mergeCell ref="C60:H60"/>
    <mergeCell ref="C61:H61"/>
    <mergeCell ref="C66:H66"/>
    <mergeCell ref="C68:I6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39997558519241921"/>
  </sheetPr>
  <dimension ref="C1:J79"/>
  <sheetViews>
    <sheetView topLeftCell="A55" zoomScale="80" zoomScaleNormal="80" zoomScaleSheetLayoutView="100" workbookViewId="0">
      <selection activeCell="J61" sqref="J61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40.5703125" style="2" customWidth="1"/>
    <col min="5" max="5" width="14.7109375" style="1" customWidth="1"/>
    <col min="6" max="7" width="14.7109375" style="2" customWidth="1"/>
    <col min="8" max="8" width="20" style="2" customWidth="1"/>
    <col min="9" max="9" width="23.2851562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109</v>
      </c>
      <c r="F1" s="79"/>
      <c r="G1" s="80"/>
      <c r="H1" s="81" t="s">
        <v>110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88" t="s">
        <v>65</v>
      </c>
      <c r="D9" s="15" t="s">
        <v>100</v>
      </c>
      <c r="E9" s="48" t="s">
        <v>67</v>
      </c>
      <c r="F9" s="48">
        <v>14</v>
      </c>
      <c r="G9" s="48">
        <v>1</v>
      </c>
      <c r="H9" s="8">
        <f>4500000*1.48</f>
        <v>6660000</v>
      </c>
      <c r="I9" s="9" t="s">
        <v>86</v>
      </c>
      <c r="J9" s="3"/>
    </row>
    <row r="10" spans="3:10" ht="25.5" customHeight="1">
      <c r="C10" s="90"/>
      <c r="D10" s="15" t="s">
        <v>111</v>
      </c>
      <c r="E10" s="64" t="s">
        <v>53</v>
      </c>
      <c r="F10" s="6">
        <v>14</v>
      </c>
      <c r="G10" s="7">
        <v>1</v>
      </c>
      <c r="H10" s="8">
        <v>4500000</v>
      </c>
      <c r="I10" s="9" t="s">
        <v>86</v>
      </c>
      <c r="J10" s="3"/>
    </row>
    <row r="11" spans="3:10" ht="15" customHeight="1">
      <c r="C11" s="76" t="s">
        <v>68</v>
      </c>
      <c r="D11" s="76"/>
      <c r="E11" s="76"/>
      <c r="F11" s="76"/>
      <c r="G11" s="76"/>
      <c r="H11" s="76"/>
      <c r="I11" s="13">
        <f>SUM(I9:I9)</f>
        <v>0</v>
      </c>
    </row>
    <row r="12" spans="3:10" ht="27.75" customHeight="1">
      <c r="C12" s="64" t="s">
        <v>69</v>
      </c>
      <c r="D12" s="15" t="s">
        <v>100</v>
      </c>
      <c r="E12" s="48" t="s">
        <v>67</v>
      </c>
      <c r="F12" s="48">
        <v>14</v>
      </c>
      <c r="G12" s="48">
        <v>1</v>
      </c>
      <c r="H12" s="8">
        <f>4500000*1.48</f>
        <v>6660000</v>
      </c>
      <c r="I12" s="9" t="s">
        <v>86</v>
      </c>
    </row>
    <row r="13" spans="3:10" ht="15" customHeight="1">
      <c r="C13" s="76" t="s">
        <v>70</v>
      </c>
      <c r="D13" s="76"/>
      <c r="E13" s="76"/>
      <c r="F13" s="76"/>
      <c r="G13" s="76"/>
      <c r="H13" s="76"/>
      <c r="I13" s="13">
        <f>SUM(I12:I12)</f>
        <v>0</v>
      </c>
    </row>
    <row r="14" spans="3:10" ht="30.75" customHeight="1">
      <c r="C14" s="64" t="s">
        <v>71</v>
      </c>
      <c r="D14" s="15" t="s">
        <v>100</v>
      </c>
      <c r="E14" s="48" t="s">
        <v>67</v>
      </c>
      <c r="F14" s="48">
        <v>7</v>
      </c>
      <c r="G14" s="48">
        <v>1</v>
      </c>
      <c r="H14" s="8">
        <f>4500000*1.48</f>
        <v>6660000</v>
      </c>
      <c r="I14" s="9" t="s">
        <v>86</v>
      </c>
    </row>
    <row r="15" spans="3:10">
      <c r="C15" s="76" t="s">
        <v>72</v>
      </c>
      <c r="D15" s="76"/>
      <c r="E15" s="76"/>
      <c r="F15" s="76"/>
      <c r="G15" s="76"/>
      <c r="H15" s="76"/>
      <c r="I15" s="14">
        <f>SUM(I14:I14)</f>
        <v>0</v>
      </c>
    </row>
    <row r="16" spans="3:10">
      <c r="C16" s="86" t="s">
        <v>73</v>
      </c>
      <c r="D16" s="86"/>
      <c r="E16" s="86"/>
      <c r="F16" s="86"/>
      <c r="G16" s="86"/>
      <c r="H16" s="86"/>
      <c r="I16" s="12">
        <f>I8+I11+I13+I15</f>
        <v>0</v>
      </c>
    </row>
    <row r="17" spans="3:9" ht="6" customHeight="1">
      <c r="C17" s="10"/>
      <c r="D17" s="10"/>
      <c r="E17" s="11"/>
      <c r="F17" s="10"/>
      <c r="G17" s="10"/>
      <c r="H17" s="10"/>
      <c r="I17" s="10"/>
    </row>
    <row r="18" spans="3:9">
      <c r="C18" s="87" t="s">
        <v>74</v>
      </c>
      <c r="D18" s="87"/>
      <c r="E18" s="87"/>
      <c r="F18" s="87"/>
      <c r="G18" s="87"/>
      <c r="H18" s="87"/>
      <c r="I18" s="87"/>
    </row>
    <row r="19" spans="3:9" ht="13.5" customHeight="1">
      <c r="C19" s="85" t="s">
        <v>52</v>
      </c>
      <c r="D19" s="85" t="s">
        <v>75</v>
      </c>
      <c r="E19" s="85" t="s">
        <v>54</v>
      </c>
      <c r="F19" s="85"/>
      <c r="G19" s="65" t="s">
        <v>56</v>
      </c>
      <c r="H19" s="65" t="s">
        <v>57</v>
      </c>
      <c r="I19" s="85" t="s">
        <v>76</v>
      </c>
    </row>
    <row r="20" spans="3:9">
      <c r="C20" s="85"/>
      <c r="D20" s="85"/>
      <c r="E20" s="85" t="s">
        <v>59</v>
      </c>
      <c r="F20" s="85"/>
      <c r="G20" s="65" t="s">
        <v>61</v>
      </c>
      <c r="H20" s="65" t="s">
        <v>77</v>
      </c>
      <c r="I20" s="85"/>
    </row>
    <row r="21" spans="3:9">
      <c r="C21" s="88" t="s">
        <v>63</v>
      </c>
      <c r="D21" s="15"/>
      <c r="E21" s="91"/>
      <c r="F21" s="91"/>
      <c r="G21" s="7"/>
      <c r="H21" s="8"/>
      <c r="I21" s="9">
        <f>G21*H21</f>
        <v>0</v>
      </c>
    </row>
    <row r="22" spans="3:9">
      <c r="C22" s="89"/>
      <c r="D22" s="15"/>
      <c r="E22" s="91"/>
      <c r="F22" s="91"/>
      <c r="G22" s="7"/>
      <c r="H22" s="8"/>
      <c r="I22" s="9">
        <f>G22*H22</f>
        <v>0</v>
      </c>
    </row>
    <row r="23" spans="3:9">
      <c r="C23" s="89"/>
      <c r="D23" s="15"/>
      <c r="E23" s="91"/>
      <c r="F23" s="91"/>
      <c r="G23" s="7"/>
      <c r="H23" s="8"/>
      <c r="I23" s="9">
        <f>G23*H23</f>
        <v>0</v>
      </c>
    </row>
    <row r="24" spans="3:9">
      <c r="C24" s="89"/>
      <c r="D24" s="15"/>
      <c r="E24" s="91"/>
      <c r="F24" s="91"/>
      <c r="G24" s="7"/>
      <c r="H24" s="8"/>
      <c r="I24" s="9">
        <f t="shared" ref="I24:I25" si="0">G24*H24</f>
        <v>0</v>
      </c>
    </row>
    <row r="25" spans="3:9">
      <c r="C25" s="90"/>
      <c r="D25" s="15"/>
      <c r="E25" s="91"/>
      <c r="F25" s="91"/>
      <c r="G25" s="7"/>
      <c r="H25" s="8"/>
      <c r="I25" s="9">
        <f t="shared" si="0"/>
        <v>0</v>
      </c>
    </row>
    <row r="26" spans="3:9">
      <c r="C26" s="76" t="s">
        <v>78</v>
      </c>
      <c r="D26" s="76"/>
      <c r="E26" s="76"/>
      <c r="F26" s="76"/>
      <c r="G26" s="76"/>
      <c r="H26" s="76"/>
      <c r="I26" s="13">
        <f>SUM(I21:I22)</f>
        <v>0</v>
      </c>
    </row>
    <row r="27" spans="3:9">
      <c r="C27" s="91" t="s">
        <v>65</v>
      </c>
      <c r="D27" s="15" t="s">
        <v>79</v>
      </c>
      <c r="E27" s="91" t="s">
        <v>80</v>
      </c>
      <c r="F27" s="91"/>
      <c r="G27" s="50">
        <v>1</v>
      </c>
      <c r="H27" s="49">
        <v>300000</v>
      </c>
      <c r="I27" s="9">
        <f>G27*H27</f>
        <v>300000</v>
      </c>
    </row>
    <row r="28" spans="3:9">
      <c r="C28" s="91"/>
      <c r="D28" s="15" t="s">
        <v>81</v>
      </c>
      <c r="E28" s="91" t="s">
        <v>82</v>
      </c>
      <c r="F28" s="91"/>
      <c r="G28" s="7">
        <v>1</v>
      </c>
      <c r="H28" s="49">
        <v>150000</v>
      </c>
      <c r="I28" s="9">
        <f>G28*H28</f>
        <v>150000</v>
      </c>
    </row>
    <row r="29" spans="3:9">
      <c r="C29" s="91"/>
      <c r="D29" s="15"/>
      <c r="E29" s="91"/>
      <c r="F29" s="91"/>
      <c r="G29" s="7"/>
      <c r="H29" s="8"/>
      <c r="I29" s="9">
        <f>G29*H29</f>
        <v>0</v>
      </c>
    </row>
    <row r="30" spans="3:9">
      <c r="C30" s="91"/>
      <c r="D30" s="15"/>
      <c r="E30" s="91"/>
      <c r="F30" s="91"/>
      <c r="G30" s="7"/>
      <c r="H30" s="8"/>
      <c r="I30" s="9">
        <f t="shared" ref="I30:I31" si="1">G30*H30</f>
        <v>0</v>
      </c>
    </row>
    <row r="31" spans="3:9">
      <c r="C31" s="91"/>
      <c r="D31" s="15"/>
      <c r="E31" s="91"/>
      <c r="F31" s="91"/>
      <c r="G31" s="7"/>
      <c r="H31" s="8"/>
      <c r="I31" s="9">
        <f t="shared" si="1"/>
        <v>0</v>
      </c>
    </row>
    <row r="32" spans="3:9">
      <c r="C32" s="76" t="s">
        <v>68</v>
      </c>
      <c r="D32" s="76"/>
      <c r="E32" s="76"/>
      <c r="F32" s="76"/>
      <c r="G32" s="76"/>
      <c r="H32" s="76"/>
      <c r="I32" s="13">
        <f>SUM(I27:I31)</f>
        <v>450000</v>
      </c>
    </row>
    <row r="33" spans="3:9">
      <c r="C33" s="91" t="s">
        <v>69</v>
      </c>
      <c r="D33" s="56" t="s">
        <v>79</v>
      </c>
      <c r="E33" s="98" t="s">
        <v>80</v>
      </c>
      <c r="F33" s="98"/>
      <c r="G33" s="70">
        <v>30</v>
      </c>
      <c r="H33" s="49">
        <v>300000</v>
      </c>
      <c r="I33" s="59">
        <f>G33*H33</f>
        <v>9000000</v>
      </c>
    </row>
    <row r="34" spans="3:9">
      <c r="C34" s="91"/>
      <c r="D34" s="56" t="s">
        <v>81</v>
      </c>
      <c r="E34" s="98" t="s">
        <v>82</v>
      </c>
      <c r="F34" s="98"/>
      <c r="G34" s="58">
        <v>30</v>
      </c>
      <c r="H34" s="49">
        <v>150000</v>
      </c>
      <c r="I34" s="59">
        <f>G34*H34</f>
        <v>4500000</v>
      </c>
    </row>
    <row r="35" spans="3:9">
      <c r="C35" s="76" t="s">
        <v>83</v>
      </c>
      <c r="D35" s="76"/>
      <c r="E35" s="76"/>
      <c r="F35" s="76"/>
      <c r="G35" s="76"/>
      <c r="H35" s="76"/>
      <c r="I35" s="13">
        <f>SUM(I33:I34)</f>
        <v>13500000</v>
      </c>
    </row>
    <row r="36" spans="3:9">
      <c r="C36" s="91" t="s">
        <v>71</v>
      </c>
      <c r="D36" s="15" t="s">
        <v>79</v>
      </c>
      <c r="E36" s="91" t="s">
        <v>80</v>
      </c>
      <c r="F36" s="91"/>
      <c r="G36" s="50">
        <v>1</v>
      </c>
      <c r="H36" s="49">
        <v>300000</v>
      </c>
      <c r="I36" s="9">
        <f>G36*H36</f>
        <v>300000</v>
      </c>
    </row>
    <row r="37" spans="3:9">
      <c r="C37" s="91"/>
      <c r="D37" s="15" t="s">
        <v>81</v>
      </c>
      <c r="E37" s="91" t="s">
        <v>82</v>
      </c>
      <c r="F37" s="91"/>
      <c r="G37" s="7">
        <v>1</v>
      </c>
      <c r="H37" s="49">
        <v>150000</v>
      </c>
      <c r="I37" s="9">
        <f>G37*H37</f>
        <v>150000</v>
      </c>
    </row>
    <row r="38" spans="3:9" ht="13.5" customHeight="1">
      <c r="C38" s="76" t="s">
        <v>72</v>
      </c>
      <c r="D38" s="76"/>
      <c r="E38" s="76"/>
      <c r="F38" s="76"/>
      <c r="G38" s="76"/>
      <c r="H38" s="76"/>
      <c r="I38" s="14">
        <f>SUM(I36:I37)</f>
        <v>450000</v>
      </c>
    </row>
    <row r="39" spans="3:9">
      <c r="C39" s="86" t="s">
        <v>73</v>
      </c>
      <c r="D39" s="86"/>
      <c r="E39" s="86"/>
      <c r="F39" s="86"/>
      <c r="G39" s="86"/>
      <c r="H39" s="86"/>
      <c r="I39" s="12">
        <f>I26+I32+I35+I38</f>
        <v>14400000</v>
      </c>
    </row>
    <row r="40" spans="3:9" ht="6" customHeight="1">
      <c r="C40" s="10"/>
      <c r="D40" s="10"/>
      <c r="E40" s="11"/>
      <c r="F40" s="10"/>
      <c r="G40" s="10"/>
      <c r="H40" s="10"/>
      <c r="I40" s="10"/>
    </row>
    <row r="41" spans="3:9">
      <c r="C41" s="84" t="s">
        <v>84</v>
      </c>
      <c r="D41" s="84"/>
      <c r="E41" s="84"/>
      <c r="F41" s="84"/>
      <c r="G41" s="84"/>
      <c r="H41" s="84"/>
      <c r="I41" s="84"/>
    </row>
    <row r="42" spans="3:9">
      <c r="C42" s="85" t="s">
        <v>52</v>
      </c>
      <c r="D42" s="85" t="s">
        <v>75</v>
      </c>
      <c r="E42" s="65" t="s">
        <v>54</v>
      </c>
      <c r="F42" s="65" t="s">
        <v>55</v>
      </c>
      <c r="G42" s="65" t="s">
        <v>56</v>
      </c>
      <c r="H42" s="65" t="s">
        <v>57</v>
      </c>
      <c r="I42" s="85" t="s">
        <v>58</v>
      </c>
    </row>
    <row r="43" spans="3:9">
      <c r="C43" s="85"/>
      <c r="D43" s="85"/>
      <c r="E43" s="65" t="s">
        <v>59</v>
      </c>
      <c r="F43" s="65" t="s">
        <v>61</v>
      </c>
      <c r="G43" s="65" t="s">
        <v>60</v>
      </c>
      <c r="H43" s="65" t="s">
        <v>77</v>
      </c>
      <c r="I43" s="85"/>
    </row>
    <row r="44" spans="3:9" ht="17.25" customHeight="1">
      <c r="C44" s="64" t="s">
        <v>63</v>
      </c>
      <c r="D44" s="15"/>
      <c r="E44" s="6"/>
      <c r="F44" s="64"/>
      <c r="G44" s="7"/>
      <c r="H44" s="49"/>
      <c r="I44" s="9"/>
    </row>
    <row r="45" spans="3:9">
      <c r="C45" s="76" t="s">
        <v>78</v>
      </c>
      <c r="D45" s="76"/>
      <c r="E45" s="76"/>
      <c r="F45" s="76"/>
      <c r="G45" s="76"/>
      <c r="H45" s="76"/>
      <c r="I45" s="13">
        <f>SUM(I44:I44)</f>
        <v>0</v>
      </c>
    </row>
    <row r="46" spans="3:9" ht="24" customHeight="1">
      <c r="C46" s="64" t="s">
        <v>65</v>
      </c>
      <c r="D46" s="15"/>
      <c r="E46" s="6"/>
      <c r="F46" s="64"/>
      <c r="G46" s="7"/>
      <c r="H46" s="8"/>
      <c r="I46" s="9">
        <f>F46*G46*H46</f>
        <v>0</v>
      </c>
    </row>
    <row r="47" spans="3:9">
      <c r="C47" s="76" t="s">
        <v>68</v>
      </c>
      <c r="D47" s="76"/>
      <c r="E47" s="76"/>
      <c r="F47" s="76"/>
      <c r="G47" s="76"/>
      <c r="H47" s="76"/>
      <c r="I47" s="13">
        <f>SUM(I46:I46)</f>
        <v>0</v>
      </c>
    </row>
    <row r="48" spans="3:9" ht="27" customHeight="1">
      <c r="C48" s="64" t="s">
        <v>69</v>
      </c>
      <c r="D48" s="15"/>
      <c r="E48" s="6"/>
      <c r="F48" s="64"/>
      <c r="G48" s="7"/>
      <c r="H48" s="8"/>
      <c r="I48" s="9">
        <f t="shared" ref="I48" si="2">G48*H48</f>
        <v>0</v>
      </c>
    </row>
    <row r="49" spans="3:9">
      <c r="C49" s="76" t="s">
        <v>70</v>
      </c>
      <c r="D49" s="76"/>
      <c r="E49" s="76"/>
      <c r="F49" s="76"/>
      <c r="G49" s="76"/>
      <c r="H49" s="76"/>
      <c r="I49" s="13">
        <f>SUM(I48:I48)</f>
        <v>0</v>
      </c>
    </row>
    <row r="50" spans="3:9" ht="18" customHeight="1">
      <c r="C50" s="64" t="s">
        <v>71</v>
      </c>
      <c r="D50" s="15"/>
      <c r="E50" s="6"/>
      <c r="F50" s="64"/>
      <c r="G50" s="7"/>
      <c r="H50" s="49"/>
      <c r="I50" s="9" t="s">
        <v>94</v>
      </c>
    </row>
    <row r="51" spans="3:9" ht="13.5" customHeight="1">
      <c r="C51" s="76" t="s">
        <v>72</v>
      </c>
      <c r="D51" s="76"/>
      <c r="E51" s="76"/>
      <c r="F51" s="76"/>
      <c r="G51" s="76"/>
      <c r="H51" s="76"/>
      <c r="I51" s="14">
        <f>SUM(I50:I50)</f>
        <v>0</v>
      </c>
    </row>
    <row r="52" spans="3:9">
      <c r="C52" s="86" t="s">
        <v>73</v>
      </c>
      <c r="D52" s="86"/>
      <c r="E52" s="86"/>
      <c r="F52" s="86"/>
      <c r="G52" s="86"/>
      <c r="H52" s="86"/>
      <c r="I52" s="12">
        <f>I45+I47+I49+I51</f>
        <v>0</v>
      </c>
    </row>
    <row r="53" spans="3:9" ht="6" customHeight="1">
      <c r="C53" s="10"/>
      <c r="D53" s="10"/>
      <c r="E53" s="11"/>
      <c r="F53" s="10"/>
      <c r="G53" s="10"/>
      <c r="H53" s="10"/>
      <c r="I53" s="10"/>
    </row>
    <row r="54" spans="3:9">
      <c r="C54" s="84" t="s">
        <v>87</v>
      </c>
      <c r="D54" s="84"/>
      <c r="E54" s="84"/>
      <c r="F54" s="84"/>
      <c r="G54" s="84"/>
      <c r="H54" s="84"/>
      <c r="I54" s="84"/>
    </row>
    <row r="55" spans="3:9" ht="13.5" customHeight="1">
      <c r="C55" s="85" t="s">
        <v>52</v>
      </c>
      <c r="D55" s="85" t="s">
        <v>75</v>
      </c>
      <c r="E55" s="65" t="s">
        <v>54</v>
      </c>
      <c r="F55" s="65" t="s">
        <v>55</v>
      </c>
      <c r="G55" s="65" t="s">
        <v>56</v>
      </c>
      <c r="H55" s="65" t="s">
        <v>57</v>
      </c>
      <c r="I55" s="85" t="s">
        <v>88</v>
      </c>
    </row>
    <row r="56" spans="3:9" ht="27.75" customHeight="1">
      <c r="C56" s="85"/>
      <c r="D56" s="85"/>
      <c r="E56" s="65" t="s">
        <v>59</v>
      </c>
      <c r="F56" s="65" t="s">
        <v>61</v>
      </c>
      <c r="G56" s="65" t="s">
        <v>60</v>
      </c>
      <c r="H56" s="65" t="s">
        <v>77</v>
      </c>
      <c r="I56" s="85"/>
    </row>
    <row r="57" spans="3:9" ht="13.5" customHeight="1">
      <c r="C57" s="91" t="s">
        <v>63</v>
      </c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91"/>
      <c r="D58" s="64"/>
      <c r="E58" s="64"/>
      <c r="F58" s="6"/>
      <c r="G58" s="7"/>
      <c r="H58" s="8"/>
      <c r="I58" s="9">
        <f>F58*G58*H58</f>
        <v>0</v>
      </c>
    </row>
    <row r="59" spans="3:9" ht="13.5" customHeight="1">
      <c r="C59" s="76" t="s">
        <v>78</v>
      </c>
      <c r="D59" s="76"/>
      <c r="E59" s="76"/>
      <c r="F59" s="76"/>
      <c r="G59" s="76"/>
      <c r="H59" s="76"/>
      <c r="I59" s="13">
        <f>SUM(I57:I58)</f>
        <v>0</v>
      </c>
    </row>
    <row r="60" spans="3:9" ht="13.5" customHeight="1">
      <c r="C60" s="91" t="s">
        <v>65</v>
      </c>
      <c r="D60" s="15"/>
      <c r="E60" s="6"/>
      <c r="F60" s="64"/>
      <c r="G60" s="7"/>
      <c r="H60" s="8"/>
      <c r="I60" s="9">
        <f>H60*F60</f>
        <v>0</v>
      </c>
    </row>
    <row r="61" spans="3:9" ht="13.5" customHeight="1">
      <c r="C61" s="91"/>
      <c r="D61" s="64"/>
      <c r="E61" s="64"/>
      <c r="F61" s="6"/>
      <c r="G61" s="7"/>
      <c r="H61" s="8"/>
      <c r="I61" s="9">
        <f>F61*G61*H61</f>
        <v>0</v>
      </c>
    </row>
    <row r="62" spans="3:9" ht="13.5" customHeight="1">
      <c r="C62" s="76" t="s">
        <v>68</v>
      </c>
      <c r="D62" s="76"/>
      <c r="E62" s="76"/>
      <c r="F62" s="76"/>
      <c r="G62" s="76"/>
      <c r="H62" s="76"/>
      <c r="I62" s="13">
        <f>SUM(I60:I61)</f>
        <v>0</v>
      </c>
    </row>
    <row r="63" spans="3:9" ht="13.5" customHeight="1">
      <c r="C63" s="91" t="s">
        <v>69</v>
      </c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91"/>
      <c r="D64" s="64"/>
      <c r="E64" s="64"/>
      <c r="F64" s="6"/>
      <c r="G64" s="7"/>
      <c r="H64" s="8"/>
      <c r="I64" s="9">
        <f>F64*G64*H64</f>
        <v>0</v>
      </c>
    </row>
    <row r="65" spans="3:9" ht="13.5" customHeight="1">
      <c r="C65" s="76" t="s">
        <v>70</v>
      </c>
      <c r="D65" s="76"/>
      <c r="E65" s="76"/>
      <c r="F65" s="76"/>
      <c r="G65" s="76"/>
      <c r="H65" s="76"/>
      <c r="I65" s="13">
        <f>SUM(I63:I64)</f>
        <v>0</v>
      </c>
    </row>
    <row r="66" spans="3:9" ht="13.5" customHeight="1">
      <c r="C66" s="91" t="s">
        <v>71</v>
      </c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1"/>
      <c r="D67" s="64"/>
      <c r="E67" s="64"/>
      <c r="F67" s="6"/>
      <c r="G67" s="7"/>
      <c r="H67" s="8"/>
      <c r="I67" s="9">
        <f>F67*G67*H67</f>
        <v>0</v>
      </c>
    </row>
    <row r="68" spans="3:9" ht="13.5" customHeight="1">
      <c r="C68" s="93" t="s">
        <v>72</v>
      </c>
      <c r="D68" s="93"/>
      <c r="E68" s="93"/>
      <c r="F68" s="93"/>
      <c r="G68" s="93"/>
      <c r="H68" s="93"/>
      <c r="I68" s="14">
        <f>SUM(I54:I55)</f>
        <v>0</v>
      </c>
    </row>
    <row r="69" spans="3:9">
      <c r="C69" s="94" t="s">
        <v>73</v>
      </c>
      <c r="D69" s="95"/>
      <c r="E69" s="95"/>
      <c r="F69" s="95"/>
      <c r="G69" s="95"/>
      <c r="H69" s="96"/>
      <c r="I69" s="19">
        <f>I59+I62+I65+I68</f>
        <v>0</v>
      </c>
    </row>
    <row r="70" spans="3:9" ht="6" customHeight="1">
      <c r="C70" s="17"/>
      <c r="D70" s="17"/>
      <c r="E70" s="18"/>
      <c r="F70" s="17"/>
      <c r="G70" s="17"/>
      <c r="H70" s="17"/>
      <c r="I70" s="17"/>
    </row>
    <row r="71" spans="3:9">
      <c r="E71" s="2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 ht="6" customHeight="1">
      <c r="C73" s="17"/>
      <c r="D73" s="17"/>
      <c r="E73" s="18"/>
      <c r="F73" s="17"/>
      <c r="G73" s="17"/>
      <c r="H73" s="17"/>
      <c r="I73" s="17"/>
    </row>
    <row r="74" spans="3:9">
      <c r="C74" s="86" t="s">
        <v>89</v>
      </c>
      <c r="D74" s="86"/>
      <c r="E74" s="86"/>
      <c r="F74" s="86"/>
      <c r="G74" s="86"/>
      <c r="H74" s="86"/>
      <c r="I74" s="16">
        <f>I16+I39+I52+I69</f>
        <v>14400000</v>
      </c>
    </row>
    <row r="77" spans="3:9">
      <c r="C77" s="97" t="s">
        <v>101</v>
      </c>
      <c r="D77" s="97"/>
      <c r="E77" s="97"/>
      <c r="F77" s="97"/>
      <c r="G77" s="97"/>
      <c r="H77" s="97"/>
      <c r="I77" s="97"/>
    </row>
    <row r="78" spans="3:9" ht="63.6" customHeight="1">
      <c r="C78" s="92" t="s">
        <v>112</v>
      </c>
      <c r="D78" s="97"/>
      <c r="E78" s="97"/>
      <c r="F78" s="97"/>
      <c r="G78" s="97"/>
      <c r="H78" s="97"/>
      <c r="I78" s="97"/>
    </row>
    <row r="79" spans="3:9">
      <c r="C79" s="2" t="s">
        <v>103</v>
      </c>
    </row>
  </sheetData>
  <mergeCells count="70">
    <mergeCell ref="C77:I77"/>
    <mergeCell ref="C78:I78"/>
    <mergeCell ref="C74:H74"/>
    <mergeCell ref="C62:H62"/>
    <mergeCell ref="C63:C64"/>
    <mergeCell ref="C65:H65"/>
    <mergeCell ref="C66:C67"/>
    <mergeCell ref="C68:H68"/>
    <mergeCell ref="C69:H69"/>
    <mergeCell ref="C60:C61"/>
    <mergeCell ref="C45:H45"/>
    <mergeCell ref="C47:H47"/>
    <mergeCell ref="C49:H49"/>
    <mergeCell ref="C51:H51"/>
    <mergeCell ref="C52:H52"/>
    <mergeCell ref="C54:I54"/>
    <mergeCell ref="C55:C56"/>
    <mergeCell ref="D55:D56"/>
    <mergeCell ref="I55:I56"/>
    <mergeCell ref="C57:C58"/>
    <mergeCell ref="C59:H59"/>
    <mergeCell ref="C38:H38"/>
    <mergeCell ref="C39:H39"/>
    <mergeCell ref="C41:I41"/>
    <mergeCell ref="C42:C43"/>
    <mergeCell ref="D42:D43"/>
    <mergeCell ref="I42:I43"/>
    <mergeCell ref="C36:C37"/>
    <mergeCell ref="E36:F36"/>
    <mergeCell ref="E37:F37"/>
    <mergeCell ref="C26:H26"/>
    <mergeCell ref="C27:C31"/>
    <mergeCell ref="E27:F27"/>
    <mergeCell ref="E28:F28"/>
    <mergeCell ref="E29:F29"/>
    <mergeCell ref="E30:F30"/>
    <mergeCell ref="E31:F31"/>
    <mergeCell ref="C32:H32"/>
    <mergeCell ref="C33:C34"/>
    <mergeCell ref="E33:F33"/>
    <mergeCell ref="E34:F34"/>
    <mergeCell ref="C35:H35"/>
    <mergeCell ref="C21:C25"/>
    <mergeCell ref="E21:F21"/>
    <mergeCell ref="E22:F22"/>
    <mergeCell ref="E23:F23"/>
    <mergeCell ref="E24:F24"/>
    <mergeCell ref="E25:F25"/>
    <mergeCell ref="C13:H13"/>
    <mergeCell ref="C15:H15"/>
    <mergeCell ref="C16:H16"/>
    <mergeCell ref="C18:I18"/>
    <mergeCell ref="C19:C20"/>
    <mergeCell ref="D19:D20"/>
    <mergeCell ref="E19:F19"/>
    <mergeCell ref="I19:I20"/>
    <mergeCell ref="E20:F20"/>
    <mergeCell ref="C11:H11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  <mergeCell ref="C9:C10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C1:J75"/>
  <sheetViews>
    <sheetView topLeftCell="A43" zoomScale="80" zoomScaleNormal="80" zoomScaleSheetLayoutView="100" workbookViewId="0">
      <selection activeCell="D59" sqref="D59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35.140625" style="2" customWidth="1"/>
    <col min="5" max="5" width="14.7109375" style="1" customWidth="1"/>
    <col min="6" max="7" width="14.7109375" style="2" customWidth="1"/>
    <col min="8" max="8" width="20" style="2" customWidth="1"/>
    <col min="9" max="9" width="17.71093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113</v>
      </c>
      <c r="F1" s="79"/>
      <c r="G1" s="80"/>
      <c r="H1" s="81" t="s">
        <v>114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100</v>
      </c>
      <c r="E9" s="48" t="s">
        <v>67</v>
      </c>
      <c r="F9" s="48">
        <v>14</v>
      </c>
      <c r="G9" s="48">
        <v>1</v>
      </c>
      <c r="H9" s="8">
        <f>4500000*1.48</f>
        <v>6660000</v>
      </c>
      <c r="I9" s="9" t="s">
        <v>86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0</v>
      </c>
    </row>
    <row r="11" spans="3:10" ht="27.75" customHeight="1">
      <c r="C11" s="64" t="s">
        <v>69</v>
      </c>
      <c r="D11" s="15" t="s">
        <v>100</v>
      </c>
      <c r="E11" s="48" t="s">
        <v>67</v>
      </c>
      <c r="F11" s="48">
        <v>30</v>
      </c>
      <c r="G11" s="48">
        <v>1</v>
      </c>
      <c r="H11" s="8">
        <f>4500000*1.48</f>
        <v>6660000</v>
      </c>
      <c r="I11" s="9" t="s">
        <v>86</v>
      </c>
    </row>
    <row r="12" spans="3:10" ht="15" customHeight="1">
      <c r="C12" s="99" t="s">
        <v>70</v>
      </c>
      <c r="D12" s="100"/>
      <c r="E12" s="100"/>
      <c r="F12" s="100"/>
      <c r="G12" s="100"/>
      <c r="H12" s="101"/>
      <c r="I12" s="13">
        <f>SUM(I11:I11)</f>
        <v>0</v>
      </c>
    </row>
    <row r="13" spans="3:10" ht="30.75" customHeight="1">
      <c r="C13" s="64" t="s">
        <v>71</v>
      </c>
      <c r="D13" s="15" t="s">
        <v>100</v>
      </c>
      <c r="E13" s="48" t="s">
        <v>67</v>
      </c>
      <c r="F13" s="48">
        <v>14</v>
      </c>
      <c r="G13" s="48">
        <v>1</v>
      </c>
      <c r="H13" s="8">
        <f>4500000*1.48</f>
        <v>6660000</v>
      </c>
      <c r="I13" s="9" t="s">
        <v>86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88" t="s">
        <v>63</v>
      </c>
      <c r="D20" s="15"/>
      <c r="E20" s="91"/>
      <c r="F20" s="91"/>
      <c r="G20" s="7"/>
      <c r="H20" s="8"/>
      <c r="I20" s="9" t="s">
        <v>86</v>
      </c>
    </row>
    <row r="21" spans="3:9">
      <c r="C21" s="89"/>
      <c r="D21" s="15"/>
      <c r="E21" s="91"/>
      <c r="F21" s="91"/>
      <c r="G21" s="7"/>
      <c r="H21" s="8"/>
      <c r="I21" s="9" t="s">
        <v>86</v>
      </c>
    </row>
    <row r="22" spans="3:9">
      <c r="C22" s="89"/>
      <c r="D22" s="15"/>
      <c r="E22" s="91"/>
      <c r="F22" s="91"/>
      <c r="G22" s="7"/>
      <c r="H22" s="8"/>
      <c r="I22" s="9" t="s">
        <v>86</v>
      </c>
    </row>
    <row r="23" spans="3:9">
      <c r="C23" s="89"/>
      <c r="D23" s="15"/>
      <c r="E23" s="91"/>
      <c r="F23" s="91"/>
      <c r="G23" s="7"/>
      <c r="H23" s="8"/>
      <c r="I23" s="9" t="s">
        <v>86</v>
      </c>
    </row>
    <row r="24" spans="3:9">
      <c r="C24" s="90"/>
      <c r="D24" s="15"/>
      <c r="E24" s="91"/>
      <c r="F24" s="91"/>
      <c r="G24" s="7"/>
      <c r="H24" s="8"/>
      <c r="I24" s="9" t="s">
        <v>86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/>
      <c r="E26" s="91"/>
      <c r="F26" s="91"/>
      <c r="G26" s="7"/>
      <c r="H26" s="8"/>
      <c r="I26" s="9" t="s">
        <v>86</v>
      </c>
    </row>
    <row r="27" spans="3:9">
      <c r="C27" s="91"/>
      <c r="D27" s="15"/>
      <c r="E27" s="91"/>
      <c r="F27" s="91"/>
      <c r="G27" s="7"/>
      <c r="H27" s="8"/>
      <c r="I27" s="9" t="s">
        <v>86</v>
      </c>
    </row>
    <row r="28" spans="3:9">
      <c r="C28" s="91"/>
      <c r="D28" s="15"/>
      <c r="E28" s="91"/>
      <c r="F28" s="91"/>
      <c r="G28" s="7"/>
      <c r="H28" s="8"/>
      <c r="I28" s="9" t="s">
        <v>86</v>
      </c>
    </row>
    <row r="29" spans="3:9">
      <c r="C29" s="91"/>
      <c r="D29" s="15"/>
      <c r="E29" s="91"/>
      <c r="F29" s="91"/>
      <c r="G29" s="7"/>
      <c r="H29" s="8"/>
      <c r="I29" s="9" t="s">
        <v>86</v>
      </c>
    </row>
    <row r="30" spans="3:9">
      <c r="C30" s="91"/>
      <c r="D30" s="15"/>
      <c r="E30" s="91"/>
      <c r="F30" s="91"/>
      <c r="G30" s="7"/>
      <c r="H30" s="8"/>
      <c r="I30" s="9" t="s">
        <v>86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0</v>
      </c>
    </row>
    <row r="32" spans="3:9">
      <c r="C32" s="91" t="s">
        <v>69</v>
      </c>
      <c r="D32" s="15"/>
      <c r="E32" s="91"/>
      <c r="F32" s="91"/>
      <c r="G32" s="7"/>
      <c r="H32" s="8"/>
      <c r="I32" s="9">
        <f t="shared" ref="I32:I33" si="0">G32*H32</f>
        <v>0</v>
      </c>
    </row>
    <row r="33" spans="3:9">
      <c r="C33" s="91"/>
      <c r="D33" s="15"/>
      <c r="E33" s="91"/>
      <c r="F33" s="91"/>
      <c r="G33" s="7"/>
      <c r="H33" s="8"/>
      <c r="I33" s="9">
        <f t="shared" si="0"/>
        <v>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0</v>
      </c>
    </row>
    <row r="35" spans="3:9">
      <c r="C35" s="91" t="s">
        <v>71</v>
      </c>
      <c r="D35" s="15"/>
      <c r="E35" s="91"/>
      <c r="F35" s="91"/>
      <c r="G35" s="7"/>
      <c r="H35" s="8"/>
      <c r="I35" s="9">
        <f t="shared" ref="I35:I36" si="1">G35*H35</f>
        <v>0</v>
      </c>
    </row>
    <row r="36" spans="3:9" ht="40.5" customHeight="1">
      <c r="C36" s="91"/>
      <c r="D36" s="15"/>
      <c r="E36" s="91"/>
      <c r="F36" s="91"/>
      <c r="G36" s="7"/>
      <c r="H36" s="8"/>
      <c r="I36" s="9">
        <f t="shared" si="1"/>
        <v>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/>
      <c r="E45" s="6"/>
      <c r="F45" s="64"/>
      <c r="G45" s="7"/>
      <c r="H45" s="8"/>
      <c r="I45" s="9">
        <f>F45*G45*H45</f>
        <v>0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0</v>
      </c>
    </row>
    <row r="47" spans="3:9" ht="27" customHeight="1">
      <c r="C47" s="64" t="s">
        <v>69</v>
      </c>
      <c r="D47" s="15"/>
      <c r="E47" s="6"/>
      <c r="F47" s="64"/>
      <c r="G47" s="7"/>
      <c r="H47" s="8"/>
      <c r="I47" s="9">
        <f t="shared" ref="I47" si="2">G47*H47</f>
        <v>0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9" ht="24" customHeight="1">
      <c r="C49" s="64" t="s">
        <v>71</v>
      </c>
      <c r="D49" s="15"/>
      <c r="E49" s="6"/>
      <c r="F49" s="64"/>
      <c r="G49" s="7"/>
      <c r="H49" s="8"/>
      <c r="I49" s="9">
        <f t="shared" ref="I49" si="3">G49*H49</f>
        <v>0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15" t="s">
        <v>115</v>
      </c>
      <c r="E59" s="6"/>
      <c r="F59" s="64"/>
      <c r="G59" s="7"/>
      <c r="H59" s="8"/>
      <c r="I59" s="9">
        <f t="shared" ref="I59" si="4">G59*H59</f>
        <v>0</v>
      </c>
    </row>
    <row r="60" spans="3:9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9" ht="13.5" customHeight="1">
      <c r="C62" s="91" t="s">
        <v>69</v>
      </c>
      <c r="D62" s="64"/>
      <c r="E62" s="64"/>
      <c r="F62" s="6"/>
      <c r="G62" s="7"/>
      <c r="H62" s="8"/>
      <c r="I62" s="9">
        <f>F62*G62*H62</f>
        <v>0</v>
      </c>
    </row>
    <row r="63" spans="3:9" ht="13.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0</v>
      </c>
    </row>
    <row r="75" spans="3:9">
      <c r="C75" s="2" t="s">
        <v>116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C1:J76"/>
  <sheetViews>
    <sheetView topLeftCell="A50" zoomScale="80" zoomScaleNormal="80" zoomScaleSheetLayoutView="100" workbookViewId="0">
      <selection activeCell="H89" sqref="H89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52.42578125" style="2" customWidth="1"/>
    <col min="5" max="5" width="14.7109375" style="1" customWidth="1"/>
    <col min="6" max="7" width="14.7109375" style="2" customWidth="1"/>
    <col min="8" max="8" width="20" style="2" customWidth="1"/>
    <col min="9" max="9" width="17.71093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117</v>
      </c>
      <c r="F1" s="79"/>
      <c r="G1" s="80"/>
      <c r="H1" s="81" t="s">
        <v>118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/>
      <c r="E9" s="64"/>
      <c r="F9" s="6"/>
      <c r="G9" s="7"/>
      <c r="H9" s="8"/>
      <c r="I9" s="9">
        <f>F9*G9*H9</f>
        <v>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0</v>
      </c>
    </row>
    <row r="11" spans="3:10" ht="27.75" customHeight="1">
      <c r="C11" s="64" t="s">
        <v>69</v>
      </c>
      <c r="D11" s="15" t="s">
        <v>119</v>
      </c>
      <c r="E11" s="64" t="s">
        <v>67</v>
      </c>
      <c r="F11" s="6">
        <v>1</v>
      </c>
      <c r="G11" s="7">
        <v>1</v>
      </c>
      <c r="H11" s="8">
        <f>3000000*1.48</f>
        <v>4440000</v>
      </c>
      <c r="I11" s="9" t="s">
        <v>120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0</v>
      </c>
    </row>
    <row r="13" spans="3:10" ht="30.75" customHeight="1">
      <c r="C13" s="64" t="s">
        <v>71</v>
      </c>
      <c r="D13" s="15"/>
      <c r="E13" s="64"/>
      <c r="F13" s="6"/>
      <c r="G13" s="7"/>
      <c r="H13" s="8"/>
      <c r="I13" s="9">
        <f>F13*G13*H13</f>
        <v>0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10">
      <c r="C17" s="87" t="s">
        <v>74</v>
      </c>
      <c r="D17" s="87"/>
      <c r="E17" s="87"/>
      <c r="F17" s="87"/>
      <c r="G17" s="87"/>
      <c r="H17" s="87"/>
      <c r="I17" s="87"/>
    </row>
    <row r="18" spans="3:10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10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10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10">
      <c r="C21" s="89"/>
      <c r="D21" s="15"/>
      <c r="E21" s="91"/>
      <c r="F21" s="91"/>
      <c r="G21" s="7"/>
      <c r="H21" s="8"/>
      <c r="I21" s="9">
        <f>G21*H21</f>
        <v>0</v>
      </c>
    </row>
    <row r="22" spans="3:10">
      <c r="C22" s="89"/>
      <c r="D22" s="15"/>
      <c r="E22" s="91"/>
      <c r="F22" s="91"/>
      <c r="G22" s="7"/>
      <c r="H22" s="8"/>
      <c r="I22" s="9">
        <f>G22*H22</f>
        <v>0</v>
      </c>
    </row>
    <row r="23" spans="3:10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10">
      <c r="C24" s="90"/>
      <c r="D24" s="15"/>
      <c r="E24" s="91"/>
      <c r="F24" s="91"/>
      <c r="G24" s="7"/>
      <c r="H24" s="8"/>
      <c r="I24" s="9">
        <f t="shared" si="0"/>
        <v>0</v>
      </c>
    </row>
    <row r="25" spans="3:10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10">
      <c r="C26" s="91" t="s">
        <v>65</v>
      </c>
      <c r="D26" s="15"/>
      <c r="E26" s="91"/>
      <c r="F26" s="91"/>
      <c r="G26" s="7"/>
      <c r="H26" s="8"/>
      <c r="I26" s="9">
        <f>G26*H26</f>
        <v>0</v>
      </c>
    </row>
    <row r="27" spans="3:10">
      <c r="C27" s="91"/>
      <c r="D27" s="15"/>
      <c r="E27" s="91"/>
      <c r="F27" s="91"/>
      <c r="G27" s="7"/>
      <c r="H27" s="8"/>
      <c r="I27" s="9">
        <f>G27*H27</f>
        <v>0</v>
      </c>
    </row>
    <row r="28" spans="3:10">
      <c r="C28" s="91"/>
      <c r="D28" s="15"/>
      <c r="E28" s="91"/>
      <c r="F28" s="91"/>
      <c r="G28" s="7"/>
      <c r="H28" s="8"/>
      <c r="I28" s="9">
        <f>G28*H28</f>
        <v>0</v>
      </c>
    </row>
    <row r="29" spans="3:10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10">
      <c r="C30" s="91"/>
      <c r="D30" s="15"/>
      <c r="E30" s="91"/>
      <c r="F30" s="91"/>
      <c r="G30" s="7"/>
      <c r="H30" s="8"/>
      <c r="I30" s="9">
        <f t="shared" si="1"/>
        <v>0</v>
      </c>
    </row>
    <row r="31" spans="3:10">
      <c r="C31" s="76" t="s">
        <v>68</v>
      </c>
      <c r="D31" s="76"/>
      <c r="E31" s="76"/>
      <c r="F31" s="76"/>
      <c r="G31" s="76"/>
      <c r="H31" s="76"/>
      <c r="I31" s="13">
        <f>SUM(I26:I30)</f>
        <v>0</v>
      </c>
    </row>
    <row r="32" spans="3:10" ht="12.75" customHeight="1">
      <c r="C32" s="91" t="s">
        <v>69</v>
      </c>
      <c r="D32" s="15"/>
      <c r="E32" s="102"/>
      <c r="F32" s="103"/>
      <c r="G32" s="7"/>
      <c r="H32" s="8"/>
      <c r="I32" s="49"/>
      <c r="J32" s="51"/>
    </row>
    <row r="33" spans="3:9">
      <c r="C33" s="91"/>
      <c r="D33" s="15"/>
      <c r="E33" s="91"/>
      <c r="F33" s="91"/>
      <c r="G33" s="7"/>
      <c r="H33" s="8"/>
      <c r="I33" s="9">
        <f t="shared" ref="I33" si="2">G33*H33</f>
        <v>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0</v>
      </c>
    </row>
    <row r="35" spans="3:9">
      <c r="C35" s="91" t="s">
        <v>71</v>
      </c>
      <c r="D35" s="15"/>
      <c r="E35" s="91"/>
      <c r="F35" s="91"/>
      <c r="G35" s="7"/>
      <c r="H35" s="8"/>
      <c r="I35" s="9">
        <f t="shared" ref="I35:I36" si="3">G35*H35</f>
        <v>0</v>
      </c>
    </row>
    <row r="36" spans="3:9">
      <c r="C36" s="91"/>
      <c r="D36" s="15"/>
      <c r="E36" s="91"/>
      <c r="F36" s="91"/>
      <c r="G36" s="7"/>
      <c r="H36" s="8"/>
      <c r="I36" s="9">
        <f t="shared" si="3"/>
        <v>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4" customHeight="1">
      <c r="C45" s="64" t="s">
        <v>65</v>
      </c>
      <c r="D45" s="15"/>
      <c r="E45" s="6"/>
      <c r="F45" s="64"/>
      <c r="G45" s="7"/>
      <c r="H45" s="8"/>
      <c r="I45" s="9">
        <f>F45*G45*H45</f>
        <v>0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0</v>
      </c>
    </row>
    <row r="47" spans="3:9" ht="27" customHeight="1">
      <c r="C47" s="64" t="s">
        <v>69</v>
      </c>
      <c r="D47" s="15"/>
      <c r="E47" s="6"/>
      <c r="F47" s="64"/>
      <c r="G47" s="7"/>
      <c r="H47" s="8"/>
      <c r="I47" s="9">
        <f t="shared" ref="I47" si="4">G47*H47</f>
        <v>0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10" ht="24" customHeight="1">
      <c r="C49" s="64" t="s">
        <v>71</v>
      </c>
      <c r="D49" s="15"/>
      <c r="E49" s="6"/>
      <c r="F49" s="64"/>
      <c r="G49" s="7"/>
      <c r="H49" s="8"/>
      <c r="I49" s="9">
        <f t="shared" ref="I49" si="5">G49*H49</f>
        <v>0</v>
      </c>
    </row>
    <row r="50" spans="3:10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10">
      <c r="C51" s="86" t="s">
        <v>73</v>
      </c>
      <c r="D51" s="86"/>
      <c r="E51" s="86"/>
      <c r="F51" s="86"/>
      <c r="G51" s="86"/>
      <c r="H51" s="86"/>
      <c r="I51" s="12">
        <f>I44+I46+I48+I50</f>
        <v>0</v>
      </c>
    </row>
    <row r="52" spans="3:10" ht="6" customHeight="1">
      <c r="C52" s="10"/>
      <c r="D52" s="10"/>
      <c r="E52" s="11"/>
      <c r="F52" s="10"/>
      <c r="G52" s="10"/>
      <c r="H52" s="10"/>
      <c r="I52" s="10"/>
    </row>
    <row r="53" spans="3:10">
      <c r="C53" s="84" t="s">
        <v>87</v>
      </c>
      <c r="D53" s="84"/>
      <c r="E53" s="84"/>
      <c r="F53" s="84"/>
      <c r="G53" s="84"/>
      <c r="H53" s="84"/>
      <c r="I53" s="84"/>
    </row>
    <row r="54" spans="3:10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10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10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10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10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10" ht="13.5" customHeight="1">
      <c r="C59" s="91" t="s">
        <v>65</v>
      </c>
      <c r="D59" s="15"/>
      <c r="E59" s="6"/>
      <c r="F59" s="64"/>
      <c r="G59" s="7"/>
      <c r="H59" s="8"/>
      <c r="I59" s="9">
        <f t="shared" ref="I59" si="6">G59*H59</f>
        <v>0</v>
      </c>
    </row>
    <row r="60" spans="3:10" ht="13.5" customHeight="1">
      <c r="C60" s="91"/>
      <c r="D60" s="64"/>
      <c r="E60" s="64"/>
      <c r="F60" s="6"/>
      <c r="G60" s="7"/>
      <c r="H60" s="8"/>
      <c r="I60" s="9">
        <f>F60*G60*H60</f>
        <v>0</v>
      </c>
    </row>
    <row r="61" spans="3:10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0</v>
      </c>
    </row>
    <row r="62" spans="3:10" ht="69.75" customHeight="1">
      <c r="C62" s="91" t="s">
        <v>69</v>
      </c>
      <c r="D62" s="15" t="s">
        <v>121</v>
      </c>
      <c r="E62" s="64" t="s">
        <v>82</v>
      </c>
      <c r="F62" s="6" t="s">
        <v>122</v>
      </c>
      <c r="G62" s="7">
        <v>1</v>
      </c>
      <c r="H62" s="49">
        <v>600000</v>
      </c>
      <c r="I62" s="49">
        <f>H62*G62</f>
        <v>600000</v>
      </c>
      <c r="J62" s="51"/>
    </row>
    <row r="63" spans="3:10" ht="18.75" customHeight="1">
      <c r="C63" s="91"/>
      <c r="D63" s="64"/>
      <c r="E63" s="64"/>
      <c r="F63" s="6"/>
      <c r="G63" s="7"/>
      <c r="H63" s="8"/>
      <c r="I63" s="9">
        <f>F63*G63*H63</f>
        <v>0</v>
      </c>
    </row>
    <row r="64" spans="3:10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600000</v>
      </c>
    </row>
    <row r="65" spans="3:9" ht="13.5" customHeight="1">
      <c r="C65" s="91" t="s">
        <v>71</v>
      </c>
      <c r="D65" s="64"/>
      <c r="E65" s="64"/>
      <c r="F65" s="6"/>
      <c r="G65" s="7"/>
      <c r="H65" s="8"/>
      <c r="I65" s="9">
        <f>F65*G65*H65</f>
        <v>0</v>
      </c>
    </row>
    <row r="66" spans="3:9" ht="13.5" customHeight="1">
      <c r="C66" s="91"/>
      <c r="D66" s="64"/>
      <c r="E66" s="64"/>
      <c r="F66" s="6"/>
      <c r="G66" s="7"/>
      <c r="H66" s="8"/>
      <c r="I66" s="9">
        <f>F66*G66*H66</f>
        <v>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SUM(I53:I54)</f>
        <v>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600000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>
      <c r="C73" s="86" t="s">
        <v>89</v>
      </c>
      <c r="D73" s="86"/>
      <c r="E73" s="86"/>
      <c r="F73" s="86"/>
      <c r="G73" s="86"/>
      <c r="H73" s="86"/>
      <c r="I73" s="16">
        <f>I15+I38+I51+I68</f>
        <v>600000</v>
      </c>
    </row>
    <row r="75" spans="3:9">
      <c r="C75" s="2" t="s">
        <v>101</v>
      </c>
    </row>
    <row r="76" spans="3:9">
      <c r="C76" s="2" t="s">
        <v>123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C1:J79"/>
  <sheetViews>
    <sheetView topLeftCell="A31" zoomScale="80" zoomScaleNormal="80" zoomScaleSheetLayoutView="100" workbookViewId="0">
      <selection activeCell="I11" sqref="C11:I11"/>
    </sheetView>
  </sheetViews>
  <sheetFormatPr defaultColWidth="11.42578125" defaultRowHeight="12.6"/>
  <cols>
    <col min="1" max="2" width="2.85546875" style="2" customWidth="1"/>
    <col min="3" max="3" width="22.5703125" style="2" customWidth="1"/>
    <col min="4" max="4" width="56.85546875" style="2" customWidth="1"/>
    <col min="5" max="5" width="14.7109375" style="1" customWidth="1"/>
    <col min="6" max="7" width="14.7109375" style="2" customWidth="1"/>
    <col min="8" max="8" width="21.140625" style="2" customWidth="1"/>
    <col min="9" max="9" width="23.85546875" style="2" customWidth="1"/>
    <col min="10" max="10" width="12.85546875" style="2" bestFit="1" customWidth="1"/>
    <col min="11" max="16384" width="11.42578125" style="2"/>
  </cols>
  <sheetData>
    <row r="1" spans="3:10" ht="63" customHeight="1">
      <c r="C1" s="77"/>
      <c r="D1" s="78"/>
      <c r="E1" s="79" t="s">
        <v>124</v>
      </c>
      <c r="F1" s="79"/>
      <c r="G1" s="80"/>
      <c r="H1" s="81" t="s">
        <v>125</v>
      </c>
      <c r="I1" s="79"/>
    </row>
    <row r="2" spans="3:10" ht="24.75" customHeight="1">
      <c r="C2" s="5" t="s">
        <v>50</v>
      </c>
      <c r="D2" s="5"/>
      <c r="E2" s="82"/>
      <c r="F2" s="82"/>
      <c r="G2" s="82"/>
      <c r="H2" s="82"/>
      <c r="I2" s="82"/>
    </row>
    <row r="3" spans="3:10" ht="21.75" customHeight="1">
      <c r="C3" s="83"/>
      <c r="D3" s="83"/>
      <c r="E3" s="83"/>
      <c r="F3" s="83"/>
      <c r="G3" s="83"/>
      <c r="H3" s="83"/>
      <c r="I3" s="83"/>
    </row>
    <row r="4" spans="3:10">
      <c r="C4" s="84" t="s">
        <v>51</v>
      </c>
      <c r="D4" s="84"/>
      <c r="E4" s="84"/>
      <c r="F4" s="84"/>
      <c r="G4" s="84"/>
      <c r="H4" s="84"/>
      <c r="I4" s="84"/>
    </row>
    <row r="5" spans="3:10" ht="13.5" customHeight="1">
      <c r="C5" s="85" t="s">
        <v>52</v>
      </c>
      <c r="D5" s="85" t="s">
        <v>53</v>
      </c>
      <c r="E5" s="65" t="s">
        <v>54</v>
      </c>
      <c r="F5" s="65" t="s">
        <v>55</v>
      </c>
      <c r="G5" s="65" t="s">
        <v>56</v>
      </c>
      <c r="H5" s="65" t="s">
        <v>57</v>
      </c>
      <c r="I5" s="85" t="s">
        <v>58</v>
      </c>
    </row>
    <row r="6" spans="3:10">
      <c r="C6" s="85"/>
      <c r="D6" s="85"/>
      <c r="E6" s="65" t="s">
        <v>59</v>
      </c>
      <c r="F6" s="65" t="s">
        <v>60</v>
      </c>
      <c r="G6" s="65" t="s">
        <v>61</v>
      </c>
      <c r="H6" s="65" t="s">
        <v>62</v>
      </c>
      <c r="I6" s="85"/>
    </row>
    <row r="7" spans="3:10" ht="17.25" customHeight="1">
      <c r="C7" s="64" t="s">
        <v>63</v>
      </c>
      <c r="D7" s="15"/>
      <c r="E7" s="64"/>
      <c r="F7" s="6"/>
      <c r="G7" s="7"/>
      <c r="H7" s="8"/>
      <c r="I7" s="9">
        <f>H7*G7*F7</f>
        <v>0</v>
      </c>
    </row>
    <row r="8" spans="3:10" ht="15" customHeight="1">
      <c r="C8" s="76" t="s">
        <v>64</v>
      </c>
      <c r="D8" s="76"/>
      <c r="E8" s="76"/>
      <c r="F8" s="76"/>
      <c r="G8" s="76"/>
      <c r="H8" s="76"/>
      <c r="I8" s="13">
        <f>SUM(I7:I7)</f>
        <v>0</v>
      </c>
    </row>
    <row r="9" spans="3:10" ht="25.5" customHeight="1">
      <c r="C9" s="64" t="s">
        <v>65</v>
      </c>
      <c r="D9" s="15" t="s">
        <v>126</v>
      </c>
      <c r="E9" s="64" t="s">
        <v>67</v>
      </c>
      <c r="F9" s="6">
        <v>4</v>
      </c>
      <c r="G9" s="7">
        <v>1</v>
      </c>
      <c r="H9" s="8">
        <f>4500000*1.48</f>
        <v>6660000</v>
      </c>
      <c r="I9" s="9">
        <f>F9*G9*H9</f>
        <v>26640000</v>
      </c>
      <c r="J9" s="3"/>
    </row>
    <row r="10" spans="3:10" ht="15" customHeight="1">
      <c r="C10" s="76" t="s">
        <v>68</v>
      </c>
      <c r="D10" s="76"/>
      <c r="E10" s="76"/>
      <c r="F10" s="76"/>
      <c r="G10" s="76"/>
      <c r="H10" s="76"/>
      <c r="I10" s="13">
        <f>SUM(I9:I9)</f>
        <v>26640000</v>
      </c>
    </row>
    <row r="11" spans="3:10" ht="27.75" customHeight="1">
      <c r="C11" s="48" t="s">
        <v>69</v>
      </c>
      <c r="D11" s="56" t="s">
        <v>126</v>
      </c>
      <c r="E11" s="48" t="s">
        <v>67</v>
      </c>
      <c r="F11" s="57">
        <v>30</v>
      </c>
      <c r="G11" s="58">
        <v>1</v>
      </c>
      <c r="H11" s="71">
        <f>4500000*1.48</f>
        <v>6660000</v>
      </c>
      <c r="I11" s="59">
        <f>F11*G11*H11</f>
        <v>199800000</v>
      </c>
    </row>
    <row r="12" spans="3:10" ht="15" customHeight="1">
      <c r="C12" s="76" t="s">
        <v>70</v>
      </c>
      <c r="D12" s="76"/>
      <c r="E12" s="76"/>
      <c r="F12" s="76"/>
      <c r="G12" s="76"/>
      <c r="H12" s="76"/>
      <c r="I12" s="13">
        <f>SUM(I11:I11)</f>
        <v>199800000</v>
      </c>
    </row>
    <row r="13" spans="3:10" ht="30.75" customHeight="1">
      <c r="C13" s="64" t="s">
        <v>71</v>
      </c>
      <c r="D13" s="15" t="s">
        <v>126</v>
      </c>
      <c r="E13" s="64" t="s">
        <v>67</v>
      </c>
      <c r="F13" s="6">
        <v>1</v>
      </c>
      <c r="G13" s="7">
        <v>1</v>
      </c>
      <c r="H13" s="8">
        <f>4500000*1.48</f>
        <v>6660000</v>
      </c>
      <c r="I13" s="9">
        <f>F13*G13*H13</f>
        <v>6660000</v>
      </c>
    </row>
    <row r="14" spans="3:10">
      <c r="C14" s="76" t="s">
        <v>72</v>
      </c>
      <c r="D14" s="76"/>
      <c r="E14" s="76"/>
      <c r="F14" s="76"/>
      <c r="G14" s="76"/>
      <c r="H14" s="76"/>
      <c r="I14" s="14">
        <f>SUM(I13:I13)</f>
        <v>6660000</v>
      </c>
    </row>
    <row r="15" spans="3:10">
      <c r="C15" s="86" t="s">
        <v>73</v>
      </c>
      <c r="D15" s="86"/>
      <c r="E15" s="86"/>
      <c r="F15" s="86"/>
      <c r="G15" s="86"/>
      <c r="H15" s="86"/>
      <c r="I15" s="12">
        <f>I8+I10+I12+I14</f>
        <v>233100000</v>
      </c>
    </row>
    <row r="16" spans="3:10" ht="6" customHeight="1">
      <c r="C16" s="10"/>
      <c r="D16" s="10"/>
      <c r="E16" s="11"/>
      <c r="F16" s="10"/>
      <c r="G16" s="10"/>
      <c r="H16" s="10"/>
      <c r="I16" s="10"/>
    </row>
    <row r="17" spans="3:9">
      <c r="C17" s="87" t="s">
        <v>74</v>
      </c>
      <c r="D17" s="87"/>
      <c r="E17" s="87"/>
      <c r="F17" s="87"/>
      <c r="G17" s="87"/>
      <c r="H17" s="87"/>
      <c r="I17" s="87"/>
    </row>
    <row r="18" spans="3:9" ht="13.5" customHeight="1">
      <c r="C18" s="85" t="s">
        <v>52</v>
      </c>
      <c r="D18" s="85" t="s">
        <v>75</v>
      </c>
      <c r="E18" s="85" t="s">
        <v>54</v>
      </c>
      <c r="F18" s="85"/>
      <c r="G18" s="65" t="s">
        <v>56</v>
      </c>
      <c r="H18" s="65" t="s">
        <v>57</v>
      </c>
      <c r="I18" s="85" t="s">
        <v>76</v>
      </c>
    </row>
    <row r="19" spans="3:9">
      <c r="C19" s="85"/>
      <c r="D19" s="85"/>
      <c r="E19" s="85" t="s">
        <v>59</v>
      </c>
      <c r="F19" s="85"/>
      <c r="G19" s="65" t="s">
        <v>61</v>
      </c>
      <c r="H19" s="65" t="s">
        <v>77</v>
      </c>
      <c r="I19" s="85"/>
    </row>
    <row r="20" spans="3:9">
      <c r="C20" s="88" t="s">
        <v>63</v>
      </c>
      <c r="D20" s="15"/>
      <c r="E20" s="91"/>
      <c r="F20" s="91"/>
      <c r="G20" s="7"/>
      <c r="H20" s="8"/>
      <c r="I20" s="9">
        <f>G20*H20</f>
        <v>0</v>
      </c>
    </row>
    <row r="21" spans="3:9">
      <c r="C21" s="89"/>
      <c r="D21" s="15"/>
      <c r="E21" s="91"/>
      <c r="F21" s="91"/>
      <c r="G21" s="7"/>
      <c r="H21" s="8"/>
      <c r="I21" s="9">
        <f>G21*H21</f>
        <v>0</v>
      </c>
    </row>
    <row r="22" spans="3:9">
      <c r="C22" s="89"/>
      <c r="D22" s="15"/>
      <c r="E22" s="91"/>
      <c r="F22" s="91"/>
      <c r="G22" s="7"/>
      <c r="H22" s="8"/>
      <c r="I22" s="9">
        <f>G22*H22</f>
        <v>0</v>
      </c>
    </row>
    <row r="23" spans="3:9">
      <c r="C23" s="89"/>
      <c r="D23" s="15"/>
      <c r="E23" s="91"/>
      <c r="F23" s="91"/>
      <c r="G23" s="7"/>
      <c r="H23" s="8"/>
      <c r="I23" s="9">
        <f t="shared" ref="I23:I24" si="0">G23*H23</f>
        <v>0</v>
      </c>
    </row>
    <row r="24" spans="3:9">
      <c r="C24" s="90"/>
      <c r="D24" s="15"/>
      <c r="E24" s="91"/>
      <c r="F24" s="91"/>
      <c r="G24" s="7"/>
      <c r="H24" s="8"/>
      <c r="I24" s="9">
        <f t="shared" si="0"/>
        <v>0</v>
      </c>
    </row>
    <row r="25" spans="3:9">
      <c r="C25" s="76" t="s">
        <v>78</v>
      </c>
      <c r="D25" s="76"/>
      <c r="E25" s="76"/>
      <c r="F25" s="76"/>
      <c r="G25" s="76"/>
      <c r="H25" s="76"/>
      <c r="I25" s="13">
        <f>SUM(I20:I21)</f>
        <v>0</v>
      </c>
    </row>
    <row r="26" spans="3:9">
      <c r="C26" s="91" t="s">
        <v>65</v>
      </c>
      <c r="D26" s="15" t="s">
        <v>79</v>
      </c>
      <c r="E26" s="91" t="s">
        <v>80</v>
      </c>
      <c r="F26" s="91"/>
      <c r="G26" s="50">
        <v>1</v>
      </c>
      <c r="H26" s="49">
        <v>300000</v>
      </c>
      <c r="I26" s="9">
        <f>G26*H26</f>
        <v>300000</v>
      </c>
    </row>
    <row r="27" spans="3:9">
      <c r="C27" s="91"/>
      <c r="D27" s="15" t="s">
        <v>81</v>
      </c>
      <c r="E27" s="91" t="s">
        <v>82</v>
      </c>
      <c r="F27" s="91"/>
      <c r="G27" s="7">
        <v>1</v>
      </c>
      <c r="H27" s="49">
        <v>150000</v>
      </c>
      <c r="I27" s="9">
        <f>G27*H27</f>
        <v>150000</v>
      </c>
    </row>
    <row r="28" spans="3:9">
      <c r="C28" s="91"/>
      <c r="D28" s="15"/>
      <c r="E28" s="91"/>
      <c r="F28" s="91"/>
      <c r="G28" s="7"/>
      <c r="H28" s="8"/>
      <c r="I28" s="9">
        <f>G28*H28</f>
        <v>0</v>
      </c>
    </row>
    <row r="29" spans="3:9">
      <c r="C29" s="91"/>
      <c r="D29" s="15"/>
      <c r="E29" s="91"/>
      <c r="F29" s="91"/>
      <c r="G29" s="7"/>
      <c r="H29" s="8"/>
      <c r="I29" s="9">
        <f t="shared" ref="I29:I30" si="1">G29*H29</f>
        <v>0</v>
      </c>
    </row>
    <row r="30" spans="3:9">
      <c r="C30" s="91"/>
      <c r="D30" s="15"/>
      <c r="E30" s="91"/>
      <c r="F30" s="91"/>
      <c r="G30" s="7"/>
      <c r="H30" s="8"/>
      <c r="I30" s="9">
        <f t="shared" si="1"/>
        <v>0</v>
      </c>
    </row>
    <row r="31" spans="3:9">
      <c r="C31" s="76" t="s">
        <v>68</v>
      </c>
      <c r="D31" s="76"/>
      <c r="E31" s="76"/>
      <c r="F31" s="76"/>
      <c r="G31" s="76"/>
      <c r="H31" s="76"/>
      <c r="I31" s="13">
        <f>SUM(I26:I30)</f>
        <v>450000</v>
      </c>
    </row>
    <row r="32" spans="3:9">
      <c r="C32" s="98" t="s">
        <v>69</v>
      </c>
      <c r="D32" s="15" t="s">
        <v>79</v>
      </c>
      <c r="E32" s="91" t="s">
        <v>80</v>
      </c>
      <c r="F32" s="91"/>
      <c r="G32" s="50">
        <v>1</v>
      </c>
      <c r="H32" s="49">
        <v>300000</v>
      </c>
      <c r="I32" s="9">
        <f>G32*H32</f>
        <v>300000</v>
      </c>
    </row>
    <row r="33" spans="3:9">
      <c r="C33" s="98"/>
      <c r="D33" s="15" t="s">
        <v>81</v>
      </c>
      <c r="E33" s="91" t="s">
        <v>82</v>
      </c>
      <c r="F33" s="91"/>
      <c r="G33" s="7">
        <v>1</v>
      </c>
      <c r="H33" s="49">
        <v>150000</v>
      </c>
      <c r="I33" s="9">
        <f>G33*H33</f>
        <v>150000</v>
      </c>
    </row>
    <row r="34" spans="3:9">
      <c r="C34" s="76" t="s">
        <v>83</v>
      </c>
      <c r="D34" s="76"/>
      <c r="E34" s="76"/>
      <c r="F34" s="76"/>
      <c r="G34" s="76"/>
      <c r="H34" s="76"/>
      <c r="I34" s="13">
        <f>SUM(I32:I33)</f>
        <v>450000</v>
      </c>
    </row>
    <row r="35" spans="3:9">
      <c r="C35" s="91" t="s">
        <v>71</v>
      </c>
      <c r="D35" s="15" t="s">
        <v>79</v>
      </c>
      <c r="E35" s="91" t="s">
        <v>80</v>
      </c>
      <c r="F35" s="91"/>
      <c r="G35" s="50">
        <v>1</v>
      </c>
      <c r="H35" s="49">
        <v>300000</v>
      </c>
      <c r="I35" s="9">
        <f>G35*H35</f>
        <v>300000</v>
      </c>
    </row>
    <row r="36" spans="3:9">
      <c r="C36" s="91"/>
      <c r="D36" s="15" t="s">
        <v>81</v>
      </c>
      <c r="E36" s="91" t="s">
        <v>82</v>
      </c>
      <c r="F36" s="91"/>
      <c r="G36" s="7">
        <v>1</v>
      </c>
      <c r="H36" s="49">
        <v>150000</v>
      </c>
      <c r="I36" s="9">
        <f>G36*H36</f>
        <v>150000</v>
      </c>
    </row>
    <row r="37" spans="3:9" ht="13.5" customHeight="1">
      <c r="C37" s="76" t="s">
        <v>72</v>
      </c>
      <c r="D37" s="76"/>
      <c r="E37" s="76"/>
      <c r="F37" s="76"/>
      <c r="G37" s="76"/>
      <c r="H37" s="76"/>
      <c r="I37" s="14">
        <f>SUM(I35:I36)</f>
        <v>450000</v>
      </c>
    </row>
    <row r="38" spans="3:9">
      <c r="C38" s="86" t="s">
        <v>73</v>
      </c>
      <c r="D38" s="86"/>
      <c r="E38" s="86"/>
      <c r="F38" s="86"/>
      <c r="G38" s="86"/>
      <c r="H38" s="86"/>
      <c r="I38" s="12">
        <f>I25+I31+I34+I37</f>
        <v>1350000</v>
      </c>
    </row>
    <row r="39" spans="3:9" ht="6" customHeight="1">
      <c r="C39" s="10"/>
      <c r="D39" s="10"/>
      <c r="E39" s="11"/>
      <c r="F39" s="10"/>
      <c r="G39" s="10"/>
      <c r="H39" s="10"/>
      <c r="I39" s="10"/>
    </row>
    <row r="40" spans="3:9">
      <c r="C40" s="84" t="s">
        <v>84</v>
      </c>
      <c r="D40" s="84"/>
      <c r="E40" s="84"/>
      <c r="F40" s="84"/>
      <c r="G40" s="84"/>
      <c r="H40" s="84"/>
      <c r="I40" s="84"/>
    </row>
    <row r="41" spans="3:9">
      <c r="C41" s="85" t="s">
        <v>52</v>
      </c>
      <c r="D41" s="85" t="s">
        <v>75</v>
      </c>
      <c r="E41" s="65" t="s">
        <v>54</v>
      </c>
      <c r="F41" s="65" t="s">
        <v>55</v>
      </c>
      <c r="G41" s="65" t="s">
        <v>56</v>
      </c>
      <c r="H41" s="65" t="s">
        <v>57</v>
      </c>
      <c r="I41" s="85" t="s">
        <v>58</v>
      </c>
    </row>
    <row r="42" spans="3:9">
      <c r="C42" s="85"/>
      <c r="D42" s="85"/>
      <c r="E42" s="65" t="s">
        <v>59</v>
      </c>
      <c r="F42" s="65" t="s">
        <v>61</v>
      </c>
      <c r="G42" s="65" t="s">
        <v>60</v>
      </c>
      <c r="H42" s="65" t="s">
        <v>77</v>
      </c>
      <c r="I42" s="85"/>
    </row>
    <row r="43" spans="3:9" ht="24.75" customHeight="1">
      <c r="C43" s="64" t="s">
        <v>63</v>
      </c>
      <c r="D43" s="15"/>
      <c r="E43" s="6"/>
      <c r="F43" s="64"/>
      <c r="G43" s="7"/>
      <c r="H43" s="8"/>
      <c r="I43" s="9">
        <f>F43*G43*H43</f>
        <v>0</v>
      </c>
    </row>
    <row r="44" spans="3:9">
      <c r="C44" s="76" t="s">
        <v>78</v>
      </c>
      <c r="D44" s="76"/>
      <c r="E44" s="76"/>
      <c r="F44" s="76"/>
      <c r="G44" s="76"/>
      <c r="H44" s="76"/>
      <c r="I44" s="13">
        <f>SUM(I43:I43)</f>
        <v>0</v>
      </c>
    </row>
    <row r="45" spans="3:9" ht="21.75" customHeight="1">
      <c r="C45" s="64" t="s">
        <v>65</v>
      </c>
      <c r="D45" s="15" t="s">
        <v>85</v>
      </c>
      <c r="E45" s="6" t="s">
        <v>67</v>
      </c>
      <c r="F45" s="64">
        <v>1</v>
      </c>
      <c r="G45" s="7">
        <v>14</v>
      </c>
      <c r="H45" s="49">
        <v>10000000</v>
      </c>
      <c r="I45" s="9" t="s">
        <v>127</v>
      </c>
    </row>
    <row r="46" spans="3:9">
      <c r="C46" s="76" t="s">
        <v>68</v>
      </c>
      <c r="D46" s="76"/>
      <c r="E46" s="76"/>
      <c r="F46" s="76"/>
      <c r="G46" s="76"/>
      <c r="H46" s="76"/>
      <c r="I46" s="13">
        <f>SUM(I45:I45)</f>
        <v>0</v>
      </c>
    </row>
    <row r="47" spans="3:9" ht="27" customHeight="1">
      <c r="C47" s="48" t="s">
        <v>65</v>
      </c>
      <c r="D47" s="15" t="s">
        <v>85</v>
      </c>
      <c r="E47" s="6" t="s">
        <v>67</v>
      </c>
      <c r="F47" s="64">
        <v>1</v>
      </c>
      <c r="G47" s="7">
        <v>30</v>
      </c>
      <c r="H47" s="49">
        <v>10000000</v>
      </c>
      <c r="I47" s="9" t="s">
        <v>128</v>
      </c>
    </row>
    <row r="48" spans="3:9">
      <c r="C48" s="76" t="s">
        <v>70</v>
      </c>
      <c r="D48" s="76"/>
      <c r="E48" s="76"/>
      <c r="F48" s="76"/>
      <c r="G48" s="76"/>
      <c r="H48" s="76"/>
      <c r="I48" s="13">
        <f>SUM(I47:I47)</f>
        <v>0</v>
      </c>
    </row>
    <row r="49" spans="3:9" ht="21" customHeight="1">
      <c r="C49" s="64" t="s">
        <v>71</v>
      </c>
      <c r="D49" s="15" t="s">
        <v>85</v>
      </c>
      <c r="E49" s="6" t="s">
        <v>67</v>
      </c>
      <c r="F49" s="64">
        <v>1</v>
      </c>
      <c r="G49" s="7">
        <v>7</v>
      </c>
      <c r="H49" s="49">
        <v>10000000</v>
      </c>
      <c r="I49" s="9" t="s">
        <v>127</v>
      </c>
    </row>
    <row r="50" spans="3:9" ht="13.5" customHeight="1">
      <c r="C50" s="76" t="s">
        <v>72</v>
      </c>
      <c r="D50" s="76"/>
      <c r="E50" s="76"/>
      <c r="F50" s="76"/>
      <c r="G50" s="76"/>
      <c r="H50" s="76"/>
      <c r="I50" s="14">
        <f>SUM(I49:I49)</f>
        <v>0</v>
      </c>
    </row>
    <row r="51" spans="3:9">
      <c r="C51" s="86" t="s">
        <v>73</v>
      </c>
      <c r="D51" s="86"/>
      <c r="E51" s="86"/>
      <c r="F51" s="86"/>
      <c r="G51" s="86"/>
      <c r="H51" s="86"/>
      <c r="I51" s="12">
        <f>I44+I46+I48+I50</f>
        <v>0</v>
      </c>
    </row>
    <row r="52" spans="3:9" ht="6" customHeight="1">
      <c r="C52" s="10"/>
      <c r="D52" s="10"/>
      <c r="E52" s="11"/>
      <c r="F52" s="10"/>
      <c r="G52" s="10"/>
      <c r="H52" s="10"/>
      <c r="I52" s="10"/>
    </row>
    <row r="53" spans="3:9">
      <c r="C53" s="84" t="s">
        <v>87</v>
      </c>
      <c r="D53" s="84"/>
      <c r="E53" s="84"/>
      <c r="F53" s="84"/>
      <c r="G53" s="84"/>
      <c r="H53" s="84"/>
      <c r="I53" s="84"/>
    </row>
    <row r="54" spans="3:9" ht="13.5" customHeight="1">
      <c r="C54" s="85" t="s">
        <v>52</v>
      </c>
      <c r="D54" s="85" t="s">
        <v>75</v>
      </c>
      <c r="E54" s="65" t="s">
        <v>54</v>
      </c>
      <c r="F54" s="65" t="s">
        <v>55</v>
      </c>
      <c r="G54" s="65" t="s">
        <v>56</v>
      </c>
      <c r="H54" s="65" t="s">
        <v>57</v>
      </c>
      <c r="I54" s="85" t="s">
        <v>88</v>
      </c>
    </row>
    <row r="55" spans="3:9" ht="27.75" customHeight="1">
      <c r="C55" s="85"/>
      <c r="D55" s="85"/>
      <c r="E55" s="65" t="s">
        <v>59</v>
      </c>
      <c r="F55" s="65" t="s">
        <v>61</v>
      </c>
      <c r="G55" s="65" t="s">
        <v>60</v>
      </c>
      <c r="H55" s="65" t="s">
        <v>77</v>
      </c>
      <c r="I55" s="85"/>
    </row>
    <row r="56" spans="3:9" ht="13.5" customHeight="1">
      <c r="C56" s="91" t="s">
        <v>63</v>
      </c>
      <c r="D56" s="64"/>
      <c r="E56" s="64"/>
      <c r="F56" s="6"/>
      <c r="G56" s="7"/>
      <c r="H56" s="8"/>
      <c r="I56" s="9">
        <f>F56*G56*H56</f>
        <v>0</v>
      </c>
    </row>
    <row r="57" spans="3:9" ht="13.5" customHeight="1">
      <c r="C57" s="91"/>
      <c r="D57" s="64"/>
      <c r="E57" s="64"/>
      <c r="F57" s="6"/>
      <c r="G57" s="7"/>
      <c r="H57" s="8"/>
      <c r="I57" s="9">
        <f>F57*G57*H57</f>
        <v>0</v>
      </c>
    </row>
    <row r="58" spans="3:9" ht="13.5" customHeight="1">
      <c r="C58" s="76" t="s">
        <v>78</v>
      </c>
      <c r="D58" s="76"/>
      <c r="E58" s="76"/>
      <c r="F58" s="76"/>
      <c r="G58" s="76"/>
      <c r="H58" s="76"/>
      <c r="I58" s="13">
        <f>SUM(I56:I57)</f>
        <v>0</v>
      </c>
    </row>
    <row r="59" spans="3:9" ht="13.5" customHeight="1">
      <c r="C59" s="91" t="s">
        <v>65</v>
      </c>
      <c r="D59" s="56" t="s">
        <v>129</v>
      </c>
      <c r="E59" s="57" t="s">
        <v>80</v>
      </c>
      <c r="F59" s="48" t="s">
        <v>82</v>
      </c>
      <c r="G59" s="58">
        <v>3</v>
      </c>
      <c r="H59" s="49">
        <v>90379000</v>
      </c>
      <c r="I59" s="59">
        <f t="shared" ref="I59" si="2">G59*H59</f>
        <v>271137000</v>
      </c>
    </row>
    <row r="60" spans="3:9" ht="13.5" customHeight="1">
      <c r="C60" s="91"/>
      <c r="D60" s="56" t="s">
        <v>130</v>
      </c>
      <c r="E60" s="57" t="s">
        <v>80</v>
      </c>
      <c r="F60" s="48" t="s">
        <v>82</v>
      </c>
      <c r="G60" s="58">
        <v>3</v>
      </c>
      <c r="H60" s="49">
        <v>19114000</v>
      </c>
      <c r="I60" s="59">
        <f>G60*H60</f>
        <v>57342000</v>
      </c>
    </row>
    <row r="61" spans="3:9" ht="13.5" customHeight="1">
      <c r="C61" s="76" t="s">
        <v>68</v>
      </c>
      <c r="D61" s="76"/>
      <c r="E61" s="76"/>
      <c r="F61" s="76"/>
      <c r="G61" s="76"/>
      <c r="H61" s="76"/>
      <c r="I61" s="13">
        <f>SUM(I59:I60)</f>
        <v>328479000</v>
      </c>
    </row>
    <row r="62" spans="3:9" ht="13.5" customHeight="1">
      <c r="C62" s="98" t="s">
        <v>69</v>
      </c>
      <c r="D62" s="56" t="s">
        <v>129</v>
      </c>
      <c r="E62" s="57" t="s">
        <v>80</v>
      </c>
      <c r="F62" s="48" t="s">
        <v>82</v>
      </c>
      <c r="G62" s="58">
        <v>30</v>
      </c>
      <c r="H62" s="49">
        <v>90379000</v>
      </c>
      <c r="I62" s="9">
        <f>G62*H62</f>
        <v>2711370000</v>
      </c>
    </row>
    <row r="63" spans="3:9" ht="13.5" customHeight="1">
      <c r="C63" s="98"/>
      <c r="D63" s="56" t="s">
        <v>130</v>
      </c>
      <c r="E63" s="57" t="s">
        <v>80</v>
      </c>
      <c r="F63" s="48" t="s">
        <v>82</v>
      </c>
      <c r="G63" s="58">
        <v>30</v>
      </c>
      <c r="H63" s="49">
        <v>19114000</v>
      </c>
      <c r="I63" s="9">
        <f>G63*H63</f>
        <v>573420000</v>
      </c>
    </row>
    <row r="64" spans="3:9" ht="13.5" customHeight="1">
      <c r="C64" s="76" t="s">
        <v>70</v>
      </c>
      <c r="D64" s="76"/>
      <c r="E64" s="76"/>
      <c r="F64" s="76"/>
      <c r="G64" s="76"/>
      <c r="H64" s="76"/>
      <c r="I64" s="13">
        <f>SUM(I62:I63)</f>
        <v>3284790000</v>
      </c>
    </row>
    <row r="65" spans="3:9" ht="13.5" customHeight="1">
      <c r="C65" s="91" t="s">
        <v>71</v>
      </c>
      <c r="D65" s="56" t="s">
        <v>129</v>
      </c>
      <c r="E65" s="57" t="s">
        <v>80</v>
      </c>
      <c r="F65" s="48" t="s">
        <v>82</v>
      </c>
      <c r="G65" s="58">
        <v>1</v>
      </c>
      <c r="H65" s="49">
        <v>90379000</v>
      </c>
      <c r="I65" s="59">
        <f t="shared" ref="I65" si="3">G65*H65</f>
        <v>90379000</v>
      </c>
    </row>
    <row r="66" spans="3:9" ht="13.5" customHeight="1">
      <c r="C66" s="91"/>
      <c r="D66" s="56" t="s">
        <v>130</v>
      </c>
      <c r="E66" s="57" t="s">
        <v>80</v>
      </c>
      <c r="F66" s="48" t="s">
        <v>82</v>
      </c>
      <c r="G66" s="58">
        <v>1</v>
      </c>
      <c r="H66" s="49">
        <v>19114000</v>
      </c>
      <c r="I66" s="59">
        <f>G66*H66</f>
        <v>19114000</v>
      </c>
    </row>
    <row r="67" spans="3:9" ht="13.5" customHeight="1">
      <c r="C67" s="93" t="s">
        <v>72</v>
      </c>
      <c r="D67" s="93"/>
      <c r="E67" s="93"/>
      <c r="F67" s="93"/>
      <c r="G67" s="93"/>
      <c r="H67" s="93"/>
      <c r="I67" s="14">
        <f>I66+I65</f>
        <v>109493000</v>
      </c>
    </row>
    <row r="68" spans="3:9">
      <c r="C68" s="94" t="s">
        <v>73</v>
      </c>
      <c r="D68" s="95"/>
      <c r="E68" s="95"/>
      <c r="F68" s="95"/>
      <c r="G68" s="95"/>
      <c r="H68" s="96"/>
      <c r="I68" s="19">
        <f>I58+I61+I64+I67</f>
        <v>3722762000</v>
      </c>
    </row>
    <row r="69" spans="3:9" ht="6" customHeight="1">
      <c r="C69" s="17"/>
      <c r="D69" s="17"/>
      <c r="E69" s="18"/>
      <c r="F69" s="17"/>
      <c r="G69" s="17"/>
      <c r="H69" s="17"/>
      <c r="I69" s="17"/>
    </row>
    <row r="70" spans="3:9">
      <c r="E70" s="2"/>
    </row>
    <row r="71" spans="3:9" ht="6" customHeight="1">
      <c r="C71" s="17"/>
      <c r="D71" s="17"/>
      <c r="E71" s="18"/>
      <c r="F71" s="17"/>
      <c r="G71" s="17"/>
      <c r="H71" s="17"/>
      <c r="I71" s="17"/>
    </row>
    <row r="72" spans="3:9" ht="6" customHeight="1">
      <c r="C72" s="17"/>
      <c r="D72" s="17"/>
      <c r="E72" s="18"/>
      <c r="F72" s="17"/>
      <c r="G72" s="17"/>
      <c r="H72" s="17"/>
      <c r="I72" s="17"/>
    </row>
    <row r="73" spans="3:9" ht="15.75" customHeight="1">
      <c r="C73" s="86" t="s">
        <v>89</v>
      </c>
      <c r="D73" s="86"/>
      <c r="E73" s="86"/>
      <c r="F73" s="86"/>
      <c r="G73" s="86"/>
      <c r="H73" s="86"/>
      <c r="I73" s="16">
        <f>I15+I38+I51+I68</f>
        <v>3957212000</v>
      </c>
    </row>
    <row r="75" spans="3:9">
      <c r="C75" s="2" t="s">
        <v>101</v>
      </c>
    </row>
    <row r="76" spans="3:9">
      <c r="C76" s="2" t="s">
        <v>131</v>
      </c>
    </row>
    <row r="77" spans="3:9">
      <c r="C77" s="2" t="s">
        <v>132</v>
      </c>
    </row>
    <row r="78" spans="3:9">
      <c r="C78" s="2" t="s">
        <v>133</v>
      </c>
    </row>
    <row r="79" spans="3:9">
      <c r="C79" s="2" t="s">
        <v>134</v>
      </c>
    </row>
  </sheetData>
  <mergeCells count="67">
    <mergeCell ref="C73:H73"/>
    <mergeCell ref="C61:H61"/>
    <mergeCell ref="C62:C63"/>
    <mergeCell ref="C64:H64"/>
    <mergeCell ref="C65:C66"/>
    <mergeCell ref="C67:H67"/>
    <mergeCell ref="C68:H68"/>
    <mergeCell ref="C59:C60"/>
    <mergeCell ref="C44:H44"/>
    <mergeCell ref="C46:H46"/>
    <mergeCell ref="C48:H48"/>
    <mergeCell ref="C50:H50"/>
    <mergeCell ref="C51:H51"/>
    <mergeCell ref="C53:I53"/>
    <mergeCell ref="C54:C55"/>
    <mergeCell ref="D54:D55"/>
    <mergeCell ref="I54:I55"/>
    <mergeCell ref="C56:C57"/>
    <mergeCell ref="C58:H58"/>
    <mergeCell ref="C37:H37"/>
    <mergeCell ref="C38:H38"/>
    <mergeCell ref="C40:I40"/>
    <mergeCell ref="C41:C42"/>
    <mergeCell ref="D41:D42"/>
    <mergeCell ref="I41:I42"/>
    <mergeCell ref="C35:C36"/>
    <mergeCell ref="E35:F35"/>
    <mergeCell ref="E36:F36"/>
    <mergeCell ref="C25:H25"/>
    <mergeCell ref="C26:C30"/>
    <mergeCell ref="E26:F26"/>
    <mergeCell ref="E27:F27"/>
    <mergeCell ref="E28:F28"/>
    <mergeCell ref="E29:F29"/>
    <mergeCell ref="E30:F30"/>
    <mergeCell ref="C31:H31"/>
    <mergeCell ref="C32:C33"/>
    <mergeCell ref="E32:F32"/>
    <mergeCell ref="E33:F33"/>
    <mergeCell ref="C34:H34"/>
    <mergeCell ref="C20:C24"/>
    <mergeCell ref="E20:F20"/>
    <mergeCell ref="E21:F21"/>
    <mergeCell ref="E22:F22"/>
    <mergeCell ref="E23:F23"/>
    <mergeCell ref="E24:F24"/>
    <mergeCell ref="C12:H12"/>
    <mergeCell ref="C14:H14"/>
    <mergeCell ref="C15:H15"/>
    <mergeCell ref="C17:I17"/>
    <mergeCell ref="C18:C19"/>
    <mergeCell ref="D18:D19"/>
    <mergeCell ref="E18:F18"/>
    <mergeCell ref="I18:I19"/>
    <mergeCell ref="E19:F19"/>
    <mergeCell ref="C10:H10"/>
    <mergeCell ref="C1:D1"/>
    <mergeCell ref="E1:G1"/>
    <mergeCell ref="H1:I1"/>
    <mergeCell ref="E2:G2"/>
    <mergeCell ref="H2:I2"/>
    <mergeCell ref="C3:I3"/>
    <mergeCell ref="C4:I4"/>
    <mergeCell ref="C5:C6"/>
    <mergeCell ref="D5:D6"/>
    <mergeCell ref="I5:I6"/>
    <mergeCell ref="C8:H8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30d1e2-7c70-464c-b9fc-11afd051c841">
      <Terms xmlns="http://schemas.microsoft.com/office/infopath/2007/PartnerControls"/>
    </lcf76f155ced4ddcb4097134ff3c332f>
    <TaxCatchAll xmlns="5efb5fe9-d483-463d-9da8-c1e4a5d2533f" xsi:nil="true"/>
    <FileSize xmlns="f430d1e2-7c70-464c-b9fc-11afd051c84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63CBBD29EC74788459DC6D8163C6F" ma:contentTypeVersion="14" ma:contentTypeDescription="Crear nuevo documento." ma:contentTypeScope="" ma:versionID="d6e9802de70234e730409761a07c24fc">
  <xsd:schema xmlns:xsd="http://www.w3.org/2001/XMLSchema" xmlns:xs="http://www.w3.org/2001/XMLSchema" xmlns:p="http://schemas.microsoft.com/office/2006/metadata/properties" xmlns:ns2="f430d1e2-7c70-464c-b9fc-11afd051c841" xmlns:ns3="5efb5fe9-d483-463d-9da8-c1e4a5d2533f" targetNamespace="http://schemas.microsoft.com/office/2006/metadata/properties" ma:root="true" ma:fieldsID="22467d5628029eafd10e7058a882aebf" ns2:_="" ns3:_="">
    <xsd:import namespace="f430d1e2-7c70-464c-b9fc-11afd051c841"/>
    <xsd:import namespace="5efb5fe9-d483-463d-9da8-c1e4a5d253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FileSiz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0d1e2-7c70-464c-b9fc-11afd051c8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ileSize" ma:index="14" nillable="true" ma:displayName="File Size" ma:format="Dropdown" ma:internalName="FileSize" ma:percentage="FALSE">
      <xsd:simpleType>
        <xsd:restriction base="dms:Number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a5ac2a7-3560-40f7-821c-bf6f1f0e00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b5fe9-d483-463d-9da8-c1e4a5d2533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04125970-396c-4e17-aa0b-7437b8f4c7af}" ma:internalName="TaxCatchAll" ma:showField="CatchAllData" ma:web="5efb5fe9-d483-463d-9da8-c1e4a5d253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6847A1-AEC3-4F0D-A533-5C883AF126CB}"/>
</file>

<file path=customXml/itemProps2.xml><?xml version="1.0" encoding="utf-8"?>
<ds:datastoreItem xmlns:ds="http://schemas.openxmlformats.org/officeDocument/2006/customXml" ds:itemID="{C86ECFF5-143A-4E49-8484-117EAC2E990A}"/>
</file>

<file path=customXml/itemProps3.xml><?xml version="1.0" encoding="utf-8"?>
<ds:datastoreItem xmlns:ds="http://schemas.openxmlformats.org/officeDocument/2006/customXml" ds:itemID="{C3825F72-E926-4A77-83EC-CA76443AC2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>Pardo Cruz, Gloria Yiset, Enel Colombia Externo</cp:lastModifiedBy>
  <cp:revision/>
  <dcterms:created xsi:type="dcterms:W3CDTF">2019-06-27T01:43:05Z</dcterms:created>
  <dcterms:modified xsi:type="dcterms:W3CDTF">2023-02-16T00:24:10Z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0x0101006E063CBBD29EC74788459DC6D8163C6F</vt:lpwstr>
  </property>
  <property fmtid="{D5CDD505-2E9C-101B-9397-08002B2CF9AE}" pid="3" name="_NewReviewCycle">
    <vt:lpwstr/>
  </property>
  <property fmtid="{D5CDD505-2E9C-101B-9397-08002B2CF9AE}" pid="4" name="_AdHocReviewCycleID">
    <vt:i4>1095587659</vt:i4>
  </property>
  <property fmtid="{D5CDD505-2E9C-101B-9397-08002B2CF9AE}" pid="5" name="_EmailSubject">
    <vt:lpwstr>ENEL Guayepo: Documentos ajustados</vt:lpwstr>
  </property>
  <property fmtid="{D5CDD505-2E9C-101B-9397-08002B2CF9AE}" pid="6" name="_AuthorEmail">
    <vt:lpwstr>Sebastian.Mejia@erm.com</vt:lpwstr>
  </property>
  <property fmtid="{D5CDD505-2E9C-101B-9397-08002B2CF9AE}" pid="7" name="_AuthorEmailDisplayName">
    <vt:lpwstr>Sebastian Mejia</vt:lpwstr>
  </property>
  <property fmtid="{D5CDD505-2E9C-101B-9397-08002B2CF9AE}" pid="8" name="_ReviewingToolsShownOnce">
    <vt:lpwstr/>
  </property>
  <property fmtid="{D5CDD505-2E9C-101B-9397-08002B2CF9AE}" pid="9" name="MediaServiceImageTags">
    <vt:lpwstr/>
  </property>
</Properties>
</file>