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1019059269\Desktop\ABASTECIMIENTO\03-PROCESOS LICITATORIOS MERCADO REGULADO\2025\GM-25-002\CURVAS\"/>
    </mc:Choice>
  </mc:AlternateContent>
  <xr:revisionPtr revIDLastSave="0" documentId="13_ncr:1_{3E812765-7B22-4AE0-8F96-8130A20C3C62}" xr6:coauthVersionLast="47" xr6:coauthVersionMax="47" xr10:uidLastSave="{00000000-0000-0000-0000-000000000000}"/>
  <bookViews>
    <workbookView xWindow="-120" yWindow="-120" windowWidth="24240" windowHeight="13020" tabRatio="672" firstSheet="28" activeTab="29" xr2:uid="{00000000-000D-0000-FFFF-FFFF00000000}"/>
  </bookViews>
  <sheets>
    <sheet name="Formato Resumen 21" sheetId="13" state="hidden" r:id="rId1"/>
    <sheet name="Formato Resumen 22" sheetId="21" state="hidden" r:id="rId2"/>
    <sheet name="Formato Resumen 24" sheetId="22" state="hidden" r:id="rId3"/>
    <sheet name="Formato Resumen 25" sheetId="20" state="hidden" r:id="rId4"/>
    <sheet name="Formato Resumen 26" sheetId="23" r:id="rId5"/>
    <sheet name="Formato Propuesta año 2021" sheetId="14" state="hidden" r:id="rId6"/>
    <sheet name="Formato Resumen 27" sheetId="26" r:id="rId7"/>
    <sheet name="Formato Resumen 28" sheetId="25" r:id="rId8"/>
    <sheet name="Formato Resumen 29" sheetId="27" r:id="rId9"/>
    <sheet name="Formato Resumen 30" sheetId="28" r:id="rId10"/>
    <sheet name="Formato Resumen 31" sheetId="29" r:id="rId11"/>
    <sheet name="Formato Resumen 32" sheetId="30" r:id="rId12"/>
    <sheet name="Formato Resumen 33" sheetId="32" r:id="rId13"/>
    <sheet name="Formato Resumen 34" sheetId="33" r:id="rId14"/>
    <sheet name="Formato Resumen 35" sheetId="34" r:id="rId15"/>
    <sheet name="Formato Resumen 36" sheetId="35" state="hidden" r:id="rId16"/>
    <sheet name="Formato Resumen 37" sheetId="46" state="hidden" r:id="rId17"/>
    <sheet name="Formato Propuesta año 2022" sheetId="15" state="hidden" r:id="rId18"/>
    <sheet name="Formato Resumen 38" sheetId="48" state="hidden" r:id="rId19"/>
    <sheet name="Formato Propuesta año 2024" sheetId="17" state="hidden" r:id="rId20"/>
    <sheet name="Formato Resumen 39" sheetId="51" state="hidden" r:id="rId21"/>
    <sheet name="Formato Propuesta año 2025" sheetId="18" state="hidden" r:id="rId22"/>
    <sheet name="Formato Propuesta año 2026" sheetId="24" r:id="rId23"/>
    <sheet name="Formato Propuesta año 2027" sheetId="36" r:id="rId24"/>
    <sheet name="Formato Propuesta año 2028" sheetId="37" r:id="rId25"/>
    <sheet name="Formato Propuesta año 2029" sheetId="38" r:id="rId26"/>
    <sheet name="Formato Propuesta año 2030" sheetId="39" r:id="rId27"/>
    <sheet name="Formato Propuesta año 2031" sheetId="40" r:id="rId28"/>
    <sheet name="Formato Propuesta año 2032" sheetId="41" r:id="rId29"/>
    <sheet name="Formato Propuesta año 2033" sheetId="42" r:id="rId30"/>
    <sheet name="Formato Propuesta año 2034" sheetId="43" r:id="rId31"/>
    <sheet name="Formato Propuesta año 2035" sheetId="44" r:id="rId32"/>
    <sheet name="Formato Propuesta año 2036" sheetId="45" state="hidden" r:id="rId33"/>
    <sheet name="Formato Propuesta año 2037" sheetId="47" state="hidden" r:id="rId34"/>
    <sheet name="Formato Propuesta año 2038" sheetId="49" state="hidden" r:id="rId35"/>
    <sheet name="Formato Propuesta año 2039" sheetId="50" state="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5" hidden="1">'Formato Propuesta año 2021'!$A$10:$AC$58</definedName>
    <definedName name="_xlnm._FilterDatabase" localSheetId="17" hidden="1">'Formato Propuesta año 2022'!$A$63:$AC$111</definedName>
    <definedName name="_xlnm._FilterDatabase" localSheetId="19" hidden="1">'Formato Propuesta año 2024'!$A$63:$AC$111</definedName>
    <definedName name="_xlnm._FilterDatabase" localSheetId="21" hidden="1">'Formato Propuesta año 2025'!$A$63:$AC$111</definedName>
    <definedName name="_xlnm._FilterDatabase" localSheetId="32" hidden="1">'Formato Propuesta año 2036'!$A$63:$AC$111</definedName>
    <definedName name="_xlnm._FilterDatabase" localSheetId="33" hidden="1">'Formato Propuesta año 2037'!$A$63:$AC$111</definedName>
    <definedName name="_xlnm._FilterDatabase" localSheetId="34" hidden="1">'Formato Propuesta año 2038'!$A$63:$AC$111</definedName>
    <definedName name="_xlnm._FilterDatabase" localSheetId="35" hidden="1">'Formato Propuesta año 2039'!$A$63:$AC$111</definedName>
    <definedName name="_Toc265128550" localSheetId="5">'Formato Propuesta año 2021'!$A$1</definedName>
    <definedName name="Z_5E23C26A_5DA4_4377_864E_D3BECE131DEC_.wvu.PrintArea" localSheetId="5" hidden="1">'Formato Propuesta año 2021'!$B$3:$J$25</definedName>
    <definedName name="Z_5E23C26A_5DA4_4377_864E_D3BECE131DEC_.wvu.PrintArea" localSheetId="17" hidden="1">'Formato Propuesta año 2022'!$B$3:$J$25</definedName>
    <definedName name="Z_5E23C26A_5DA4_4377_864E_D3BECE131DEC_.wvu.PrintArea" localSheetId="19" hidden="1">'Formato Propuesta año 2024'!$B$3:$J$25</definedName>
    <definedName name="Z_5E23C26A_5DA4_4377_864E_D3BECE131DEC_.wvu.PrintArea" localSheetId="21" hidden="1">'Formato Propuesta año 2025'!$B$3:$J$25</definedName>
    <definedName name="Z_5E23C26A_5DA4_4377_864E_D3BECE131DEC_.wvu.PrintArea" localSheetId="22" hidden="1">'Formato Propuesta año 2026'!$B$3:$J$25</definedName>
    <definedName name="Z_5E23C26A_5DA4_4377_864E_D3BECE131DEC_.wvu.PrintArea" localSheetId="23" hidden="1">'Formato Propuesta año 2027'!$B$3:$J$25</definedName>
    <definedName name="Z_5E23C26A_5DA4_4377_864E_D3BECE131DEC_.wvu.PrintArea" localSheetId="24" hidden="1">'Formato Propuesta año 2028'!$B$3:$J$25</definedName>
    <definedName name="Z_5E23C26A_5DA4_4377_864E_D3BECE131DEC_.wvu.PrintArea" localSheetId="25" hidden="1">'Formato Propuesta año 2029'!$B$3:$J$25</definedName>
    <definedName name="Z_5E23C26A_5DA4_4377_864E_D3BECE131DEC_.wvu.PrintArea" localSheetId="26" hidden="1">'Formato Propuesta año 2030'!$B$3:$J$25</definedName>
    <definedName name="Z_5E23C26A_5DA4_4377_864E_D3BECE131DEC_.wvu.PrintArea" localSheetId="27" hidden="1">'Formato Propuesta año 2031'!$B$3:$J$25</definedName>
    <definedName name="Z_5E23C26A_5DA4_4377_864E_D3BECE131DEC_.wvu.PrintArea" localSheetId="28" hidden="1">'Formato Propuesta año 2032'!$B$3:$J$25</definedName>
    <definedName name="Z_5E23C26A_5DA4_4377_864E_D3BECE131DEC_.wvu.PrintArea" localSheetId="29" hidden="1">'Formato Propuesta año 2033'!$B$3:$J$25</definedName>
    <definedName name="Z_5E23C26A_5DA4_4377_864E_D3BECE131DEC_.wvu.PrintArea" localSheetId="30" hidden="1">'Formato Propuesta año 2034'!$B$3:$J$25</definedName>
    <definedName name="Z_5E23C26A_5DA4_4377_864E_D3BECE131DEC_.wvu.PrintArea" localSheetId="31" hidden="1">'Formato Propuesta año 2035'!$B$3:$J$25</definedName>
    <definedName name="Z_5E23C26A_5DA4_4377_864E_D3BECE131DEC_.wvu.PrintArea" localSheetId="32" hidden="1">'Formato Propuesta año 2036'!$B$3:$J$25</definedName>
    <definedName name="Z_5E23C26A_5DA4_4377_864E_D3BECE131DEC_.wvu.PrintArea" localSheetId="33" hidden="1">'Formato Propuesta año 2037'!$B$3:$J$25</definedName>
    <definedName name="Z_5E23C26A_5DA4_4377_864E_D3BECE131DEC_.wvu.PrintArea" localSheetId="34" hidden="1">'Formato Propuesta año 2038'!$B$3:$J$25</definedName>
    <definedName name="Z_5E23C26A_5DA4_4377_864E_D3BECE131DEC_.wvu.PrintArea" localSheetId="35" hidden="1">'Formato Propuesta año 2039'!$B$3:$J$25</definedName>
    <definedName name="Z_5E23C26A_5DA4_4377_864E_D3BECE131DEC_.wvu.PrintArea" localSheetId="0" hidden="1">'Formato Resumen 21'!$B$12:$B$28</definedName>
    <definedName name="Z_5E23C26A_5DA4_4377_864E_D3BECE131DEC_.wvu.PrintArea" localSheetId="1" hidden="1">'Formato Resumen 22'!$B$12:$B$12</definedName>
    <definedName name="Z_5E23C26A_5DA4_4377_864E_D3BECE131DEC_.wvu.PrintArea" localSheetId="2" hidden="1">'Formato Resumen 24'!$B$12:$B$12</definedName>
    <definedName name="Z_5E23C26A_5DA4_4377_864E_D3BECE131DEC_.wvu.PrintArea" localSheetId="3" hidden="1">'Formato Resumen 25'!$B$12:$B$28</definedName>
    <definedName name="Z_5E23C26A_5DA4_4377_864E_D3BECE131DEC_.wvu.PrintArea" localSheetId="4" hidden="1">'Formato Resumen 26'!$B$12:$B$27</definedName>
    <definedName name="Z_5E23C26A_5DA4_4377_864E_D3BECE131DEC_.wvu.PrintArea" localSheetId="6" hidden="1">'Formato Resumen 27'!$B$12:$B$27</definedName>
    <definedName name="Z_5E23C26A_5DA4_4377_864E_D3BECE131DEC_.wvu.PrintArea" localSheetId="7" hidden="1">'Formato Resumen 28'!$B$12:$B$27</definedName>
    <definedName name="Z_5E23C26A_5DA4_4377_864E_D3BECE131DEC_.wvu.PrintArea" localSheetId="8" hidden="1">'Formato Resumen 29'!$B$12:$B$27</definedName>
    <definedName name="Z_5E23C26A_5DA4_4377_864E_D3BECE131DEC_.wvu.PrintArea" localSheetId="9" hidden="1">'Formato Resumen 30'!$B$12:$B$27</definedName>
    <definedName name="Z_5E23C26A_5DA4_4377_864E_D3BECE131DEC_.wvu.PrintArea" localSheetId="10" hidden="1">'Formato Resumen 31'!$B$12:$B$27</definedName>
    <definedName name="Z_5E23C26A_5DA4_4377_864E_D3BECE131DEC_.wvu.PrintArea" localSheetId="11" hidden="1">'Formato Resumen 32'!$B$12:$B$27</definedName>
    <definedName name="Z_5E23C26A_5DA4_4377_864E_D3BECE131DEC_.wvu.PrintArea" localSheetId="12" hidden="1">'Formato Resumen 33'!$B$12:$B$27</definedName>
    <definedName name="Z_5E23C26A_5DA4_4377_864E_D3BECE131DEC_.wvu.PrintArea" localSheetId="13" hidden="1">'Formato Resumen 34'!$B$12:$B$27</definedName>
    <definedName name="Z_5E23C26A_5DA4_4377_864E_D3BECE131DEC_.wvu.PrintArea" localSheetId="14" hidden="1">'Formato Resumen 35'!$B$12:$B$27</definedName>
    <definedName name="Z_5E23C26A_5DA4_4377_864E_D3BECE131DEC_.wvu.PrintArea" localSheetId="15" hidden="1">'Formato Resumen 36'!$B$12:$B$27</definedName>
    <definedName name="Z_5E23C26A_5DA4_4377_864E_D3BECE131DEC_.wvu.PrintArea" localSheetId="16" hidden="1">'Formato Resumen 37'!$B$12:$B$27</definedName>
    <definedName name="Z_5E23C26A_5DA4_4377_864E_D3BECE131DEC_.wvu.PrintArea" localSheetId="18" hidden="1">'Formato Resumen 38'!$B$12:$B$27</definedName>
    <definedName name="Z_5E23C26A_5DA4_4377_864E_D3BECE131DEC_.wvu.PrintArea" localSheetId="20" hidden="1">'Formato Resumen 39'!$B$12:$B$27</definedName>
    <definedName name="Z_66AA70F6_2777_42C7_BDA0_CD16FFB959D9_.wvu.PrintArea" localSheetId="5" hidden="1">'Formato Propuesta año 2021'!$B$3:$J$25</definedName>
    <definedName name="Z_66AA70F6_2777_42C7_BDA0_CD16FFB959D9_.wvu.PrintArea" localSheetId="17" hidden="1">'Formato Propuesta año 2022'!$B$3:$J$25</definedName>
    <definedName name="Z_66AA70F6_2777_42C7_BDA0_CD16FFB959D9_.wvu.PrintArea" localSheetId="19" hidden="1">'Formato Propuesta año 2024'!$B$3:$J$25</definedName>
    <definedName name="Z_66AA70F6_2777_42C7_BDA0_CD16FFB959D9_.wvu.PrintArea" localSheetId="21" hidden="1">'Formato Propuesta año 2025'!$B$3:$J$25</definedName>
    <definedName name="Z_66AA70F6_2777_42C7_BDA0_CD16FFB959D9_.wvu.PrintArea" localSheetId="22" hidden="1">'Formato Propuesta año 2026'!$B$3:$J$25</definedName>
    <definedName name="Z_66AA70F6_2777_42C7_BDA0_CD16FFB959D9_.wvu.PrintArea" localSheetId="23" hidden="1">'Formato Propuesta año 2027'!$B$3:$J$25</definedName>
    <definedName name="Z_66AA70F6_2777_42C7_BDA0_CD16FFB959D9_.wvu.PrintArea" localSheetId="24" hidden="1">'Formato Propuesta año 2028'!$B$3:$J$25</definedName>
    <definedName name="Z_66AA70F6_2777_42C7_BDA0_CD16FFB959D9_.wvu.PrintArea" localSheetId="25" hidden="1">'Formato Propuesta año 2029'!$B$3:$J$25</definedName>
    <definedName name="Z_66AA70F6_2777_42C7_BDA0_CD16FFB959D9_.wvu.PrintArea" localSheetId="26" hidden="1">'Formato Propuesta año 2030'!$B$3:$J$25</definedName>
    <definedName name="Z_66AA70F6_2777_42C7_BDA0_CD16FFB959D9_.wvu.PrintArea" localSheetId="27" hidden="1">'Formato Propuesta año 2031'!$B$3:$J$25</definedName>
    <definedName name="Z_66AA70F6_2777_42C7_BDA0_CD16FFB959D9_.wvu.PrintArea" localSheetId="28" hidden="1">'Formato Propuesta año 2032'!$B$3:$J$25</definedName>
    <definedName name="Z_66AA70F6_2777_42C7_BDA0_CD16FFB959D9_.wvu.PrintArea" localSheetId="29" hidden="1">'Formato Propuesta año 2033'!$B$3:$J$25</definedName>
    <definedName name="Z_66AA70F6_2777_42C7_BDA0_CD16FFB959D9_.wvu.PrintArea" localSheetId="30" hidden="1">'Formato Propuesta año 2034'!$B$3:$J$25</definedName>
    <definedName name="Z_66AA70F6_2777_42C7_BDA0_CD16FFB959D9_.wvu.PrintArea" localSheetId="31" hidden="1">'Formato Propuesta año 2035'!$B$3:$J$25</definedName>
    <definedName name="Z_66AA70F6_2777_42C7_BDA0_CD16FFB959D9_.wvu.PrintArea" localSheetId="32" hidden="1">'Formato Propuesta año 2036'!$B$3:$J$25</definedName>
    <definedName name="Z_66AA70F6_2777_42C7_BDA0_CD16FFB959D9_.wvu.PrintArea" localSheetId="33" hidden="1">'Formato Propuesta año 2037'!$B$3:$J$25</definedName>
    <definedName name="Z_66AA70F6_2777_42C7_BDA0_CD16FFB959D9_.wvu.PrintArea" localSheetId="34" hidden="1">'Formato Propuesta año 2038'!$B$3:$J$25</definedName>
    <definedName name="Z_66AA70F6_2777_42C7_BDA0_CD16FFB959D9_.wvu.PrintArea" localSheetId="35" hidden="1">'Formato Propuesta año 2039'!$B$3:$J$25</definedName>
    <definedName name="Z_66AA70F6_2777_42C7_BDA0_CD16FFB959D9_.wvu.PrintArea" localSheetId="0" hidden="1">'Formato Resumen 21'!$B$12:$B$28</definedName>
    <definedName name="Z_66AA70F6_2777_42C7_BDA0_CD16FFB959D9_.wvu.PrintArea" localSheetId="1" hidden="1">'Formato Resumen 22'!$B$12:$B$12</definedName>
    <definedName name="Z_66AA70F6_2777_42C7_BDA0_CD16FFB959D9_.wvu.PrintArea" localSheetId="2" hidden="1">'Formato Resumen 24'!$B$12:$B$12</definedName>
    <definedName name="Z_66AA70F6_2777_42C7_BDA0_CD16FFB959D9_.wvu.PrintArea" localSheetId="3" hidden="1">'Formato Resumen 25'!$B$12:$B$28</definedName>
    <definedName name="Z_66AA70F6_2777_42C7_BDA0_CD16FFB959D9_.wvu.PrintArea" localSheetId="4" hidden="1">'Formato Resumen 26'!$B$12:$B$27</definedName>
    <definedName name="Z_66AA70F6_2777_42C7_BDA0_CD16FFB959D9_.wvu.PrintArea" localSheetId="6" hidden="1">'Formato Resumen 27'!$B$12:$B$27</definedName>
    <definedName name="Z_66AA70F6_2777_42C7_BDA0_CD16FFB959D9_.wvu.PrintArea" localSheetId="7" hidden="1">'Formato Resumen 28'!$B$12:$B$27</definedName>
    <definedName name="Z_66AA70F6_2777_42C7_BDA0_CD16FFB959D9_.wvu.PrintArea" localSheetId="8" hidden="1">'Formato Resumen 29'!$B$12:$B$27</definedName>
    <definedName name="Z_66AA70F6_2777_42C7_BDA0_CD16FFB959D9_.wvu.PrintArea" localSheetId="9" hidden="1">'Formato Resumen 30'!$B$12:$B$27</definedName>
    <definedName name="Z_66AA70F6_2777_42C7_BDA0_CD16FFB959D9_.wvu.PrintArea" localSheetId="10" hidden="1">'Formato Resumen 31'!$B$12:$B$27</definedName>
    <definedName name="Z_66AA70F6_2777_42C7_BDA0_CD16FFB959D9_.wvu.PrintArea" localSheetId="11" hidden="1">'Formato Resumen 32'!$B$12:$B$27</definedName>
    <definedName name="Z_66AA70F6_2777_42C7_BDA0_CD16FFB959D9_.wvu.PrintArea" localSheetId="12" hidden="1">'Formato Resumen 33'!$B$12:$B$27</definedName>
    <definedName name="Z_66AA70F6_2777_42C7_BDA0_CD16FFB959D9_.wvu.PrintArea" localSheetId="13" hidden="1">'Formato Resumen 34'!$B$12:$B$27</definedName>
    <definedName name="Z_66AA70F6_2777_42C7_BDA0_CD16FFB959D9_.wvu.PrintArea" localSheetId="14" hidden="1">'Formato Resumen 35'!$B$12:$B$27</definedName>
    <definedName name="Z_66AA70F6_2777_42C7_BDA0_CD16FFB959D9_.wvu.PrintArea" localSheetId="15" hidden="1">'Formato Resumen 36'!$B$12:$B$27</definedName>
    <definedName name="Z_66AA70F6_2777_42C7_BDA0_CD16FFB959D9_.wvu.PrintArea" localSheetId="16" hidden="1">'Formato Resumen 37'!$B$12:$B$27</definedName>
    <definedName name="Z_66AA70F6_2777_42C7_BDA0_CD16FFB959D9_.wvu.PrintArea" localSheetId="18" hidden="1">'Formato Resumen 38'!$B$12:$B$27</definedName>
    <definedName name="Z_66AA70F6_2777_42C7_BDA0_CD16FFB959D9_.wvu.PrintArea" localSheetId="20" hidden="1">'Formato Resumen 39'!$B$12:$B$27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50" l="1"/>
  <c r="D56" i="50"/>
  <c r="D55" i="50"/>
  <c r="D53" i="50"/>
  <c r="D52" i="50"/>
  <c r="D51" i="50"/>
  <c r="D49" i="50"/>
  <c r="D48" i="50"/>
  <c r="D47" i="50"/>
  <c r="D45" i="50"/>
  <c r="D44" i="50"/>
  <c r="D43" i="50"/>
  <c r="D41" i="50"/>
  <c r="D40" i="50"/>
  <c r="D39" i="50"/>
  <c r="D37" i="50"/>
  <c r="D36" i="50"/>
  <c r="D35" i="50"/>
  <c r="D33" i="50"/>
  <c r="D32" i="50"/>
  <c r="D31" i="50"/>
  <c r="D29" i="50"/>
  <c r="D28" i="50"/>
  <c r="D27" i="50"/>
  <c r="D25" i="50"/>
  <c r="D24" i="50"/>
  <c r="D23" i="50"/>
  <c r="D21" i="50"/>
  <c r="D20" i="50"/>
  <c r="D19" i="50"/>
  <c r="D17" i="50"/>
  <c r="D16" i="50"/>
  <c r="D15" i="50"/>
  <c r="D13" i="50"/>
  <c r="D12" i="50"/>
  <c r="D11" i="50"/>
  <c r="C19" i="20"/>
  <c r="C18" i="20"/>
  <c r="C17" i="20"/>
  <c r="C26" i="51"/>
  <c r="C25" i="51"/>
  <c r="C24" i="51"/>
  <c r="C23" i="51"/>
  <c r="C22" i="51"/>
  <c r="C21" i="51"/>
  <c r="C20" i="51"/>
  <c r="C19" i="51"/>
  <c r="C18" i="51"/>
  <c r="C17" i="51"/>
  <c r="C16" i="51"/>
  <c r="C15" i="51"/>
  <c r="C26" i="48"/>
  <c r="C25" i="48"/>
  <c r="C24" i="48"/>
  <c r="C23" i="48"/>
  <c r="C22" i="48"/>
  <c r="C21" i="48"/>
  <c r="C20" i="48"/>
  <c r="C19" i="48"/>
  <c r="C18" i="48"/>
  <c r="C17" i="48"/>
  <c r="C16" i="48"/>
  <c r="C15" i="48"/>
  <c r="C26" i="46"/>
  <c r="C25" i="46"/>
  <c r="C24" i="46"/>
  <c r="C23" i="46"/>
  <c r="C22" i="46"/>
  <c r="C21" i="46"/>
  <c r="C20" i="46"/>
  <c r="C19" i="46"/>
  <c r="C18" i="46"/>
  <c r="C17" i="46"/>
  <c r="C16" i="46"/>
  <c r="C15" i="46"/>
  <c r="C26" i="35"/>
  <c r="C25" i="35"/>
  <c r="C24" i="35"/>
  <c r="C23" i="35"/>
  <c r="C22" i="35"/>
  <c r="C21" i="35"/>
  <c r="C20" i="35"/>
  <c r="C19" i="35"/>
  <c r="C18" i="35"/>
  <c r="C17" i="35"/>
  <c r="C16" i="35"/>
  <c r="C15" i="35"/>
  <c r="C26" i="20"/>
  <c r="C25" i="20"/>
  <c r="C24" i="20"/>
  <c r="C23" i="20"/>
  <c r="C22" i="20"/>
  <c r="C21" i="20"/>
  <c r="C20" i="20"/>
  <c r="C16" i="20"/>
  <c r="C15" i="20"/>
  <c r="D3" i="45"/>
  <c r="D3" i="47"/>
  <c r="D3" i="49"/>
  <c r="D3" i="50"/>
  <c r="D3" i="18"/>
  <c r="R110" i="50" l="1"/>
  <c r="F110" i="50"/>
  <c r="R109" i="50"/>
  <c r="F109" i="50"/>
  <c r="R108" i="50"/>
  <c r="F108" i="50"/>
  <c r="R106" i="50"/>
  <c r="F106" i="50"/>
  <c r="F105" i="50"/>
  <c r="R104" i="50"/>
  <c r="F104" i="50"/>
  <c r="R102" i="50"/>
  <c r="F102" i="50"/>
  <c r="F101" i="50"/>
  <c r="R100" i="50"/>
  <c r="F100" i="50"/>
  <c r="R98" i="50"/>
  <c r="R97" i="50"/>
  <c r="R96" i="50"/>
  <c r="F96" i="50"/>
  <c r="R94" i="50"/>
  <c r="F94" i="50"/>
  <c r="F93" i="50"/>
  <c r="R92" i="50"/>
  <c r="F92" i="50"/>
  <c r="R90" i="50"/>
  <c r="F90" i="50"/>
  <c r="R89" i="50"/>
  <c r="F89" i="50"/>
  <c r="R88" i="50"/>
  <c r="F88" i="50"/>
  <c r="R86" i="50"/>
  <c r="R85" i="50"/>
  <c r="F85" i="50"/>
  <c r="R84" i="50"/>
  <c r="R82" i="50"/>
  <c r="R81" i="50"/>
  <c r="R80" i="50"/>
  <c r="F80" i="50"/>
  <c r="R78" i="50"/>
  <c r="F78" i="50"/>
  <c r="R77" i="50"/>
  <c r="F77" i="50"/>
  <c r="F76" i="50"/>
  <c r="F74" i="50"/>
  <c r="R73" i="50"/>
  <c r="F73" i="50"/>
  <c r="R72" i="50"/>
  <c r="F72" i="50"/>
  <c r="R70" i="50"/>
  <c r="R69" i="50"/>
  <c r="R68" i="50"/>
  <c r="F68" i="50"/>
  <c r="R66" i="50"/>
  <c r="F66" i="50"/>
  <c r="R65" i="50"/>
  <c r="F65" i="50"/>
  <c r="R64" i="50"/>
  <c r="F64" i="50"/>
  <c r="E26" i="51"/>
  <c r="B55" i="50" s="1"/>
  <c r="E24" i="51"/>
  <c r="B47" i="50" s="1"/>
  <c r="E21" i="51"/>
  <c r="B35" i="50" s="1"/>
  <c r="E18" i="51"/>
  <c r="B23" i="50" s="1"/>
  <c r="E16" i="51"/>
  <c r="B15" i="50" s="1"/>
  <c r="E15" i="51"/>
  <c r="B11" i="50" s="1"/>
  <c r="A55" i="50"/>
  <c r="A51" i="50"/>
  <c r="A104" i="50" s="1"/>
  <c r="A47" i="50"/>
  <c r="A100" i="50" s="1"/>
  <c r="A43" i="50"/>
  <c r="A96" i="50" s="1"/>
  <c r="A39" i="50"/>
  <c r="A92" i="50" s="1"/>
  <c r="A35" i="50"/>
  <c r="A88" i="50" s="1"/>
  <c r="A31" i="50"/>
  <c r="A27" i="50"/>
  <c r="A23" i="50"/>
  <c r="A76" i="50" s="1"/>
  <c r="A19" i="50"/>
  <c r="A15" i="50"/>
  <c r="A68" i="50" s="1"/>
  <c r="A11" i="50"/>
  <c r="D6" i="50"/>
  <c r="E25" i="51"/>
  <c r="B51" i="50" s="1"/>
  <c r="E23" i="51"/>
  <c r="B43" i="50" s="1"/>
  <c r="E22" i="51"/>
  <c r="B39" i="50" s="1"/>
  <c r="E20" i="51"/>
  <c r="B31" i="50" s="1"/>
  <c r="E19" i="51"/>
  <c r="B27" i="50" s="1"/>
  <c r="E17" i="51"/>
  <c r="B19" i="50" s="1"/>
  <c r="D101" i="50"/>
  <c r="D84" i="50"/>
  <c r="A108" i="50"/>
  <c r="D106" i="50"/>
  <c r="D105" i="50"/>
  <c r="D98" i="50"/>
  <c r="D93" i="50"/>
  <c r="D88" i="50"/>
  <c r="D34" i="50"/>
  <c r="A84" i="50"/>
  <c r="D82" i="50"/>
  <c r="D81" i="50"/>
  <c r="A80" i="50"/>
  <c r="D77" i="50"/>
  <c r="D76" i="50"/>
  <c r="D22" i="50"/>
  <c r="AF19" i="50"/>
  <c r="AF23" i="50" s="1"/>
  <c r="AF27" i="50" s="1"/>
  <c r="AF31" i="50" s="1"/>
  <c r="AF35" i="50" s="1"/>
  <c r="AF39" i="50" s="1"/>
  <c r="AF43" i="50" s="1"/>
  <c r="AF47" i="50" s="1"/>
  <c r="AF51" i="50" s="1"/>
  <c r="AF55" i="50" s="1"/>
  <c r="D72" i="50"/>
  <c r="A72" i="50"/>
  <c r="AF17" i="50"/>
  <c r="AF21" i="50" s="1"/>
  <c r="AF25" i="50" s="1"/>
  <c r="AF29" i="50" s="1"/>
  <c r="AF33" i="50" s="1"/>
  <c r="AF37" i="50" s="1"/>
  <c r="AF41" i="50" s="1"/>
  <c r="AF45" i="50" s="1"/>
  <c r="AF49" i="50" s="1"/>
  <c r="AF53" i="50" s="1"/>
  <c r="AF57" i="50" s="1"/>
  <c r="D70" i="50"/>
  <c r="AF16" i="50"/>
  <c r="AF20" i="50" s="1"/>
  <c r="AF24" i="50" s="1"/>
  <c r="AF28" i="50" s="1"/>
  <c r="AF32" i="50" s="1"/>
  <c r="AF36" i="50" s="1"/>
  <c r="AF40" i="50" s="1"/>
  <c r="AF44" i="50" s="1"/>
  <c r="AF48" i="50" s="1"/>
  <c r="AF52" i="50" s="1"/>
  <c r="AF56" i="50" s="1"/>
  <c r="D69" i="50"/>
  <c r="AG15" i="50"/>
  <c r="AG19" i="50" s="1"/>
  <c r="AF15" i="50"/>
  <c r="D68" i="50"/>
  <c r="AG13" i="50"/>
  <c r="D66" i="50"/>
  <c r="AG12" i="50"/>
  <c r="D65" i="50"/>
  <c r="D64" i="50"/>
  <c r="A64" i="50"/>
  <c r="A63" i="50"/>
  <c r="AA110" i="50"/>
  <c r="Y110" i="50"/>
  <c r="X110" i="50"/>
  <c r="V110" i="50"/>
  <c r="U110" i="50"/>
  <c r="S110" i="50"/>
  <c r="O110" i="50"/>
  <c r="G110" i="50"/>
  <c r="E110" i="50"/>
  <c r="S109" i="50"/>
  <c r="Q109" i="50"/>
  <c r="P109" i="50"/>
  <c r="O109" i="50"/>
  <c r="G109" i="50"/>
  <c r="E109" i="50"/>
  <c r="AA108" i="50"/>
  <c r="Y108" i="50"/>
  <c r="X108" i="50"/>
  <c r="S108" i="50"/>
  <c r="Q108" i="50"/>
  <c r="P108" i="50"/>
  <c r="O108" i="50"/>
  <c r="M108" i="50"/>
  <c r="G108" i="50"/>
  <c r="E108" i="50"/>
  <c r="AA106" i="50"/>
  <c r="V106" i="50"/>
  <c r="U106" i="50"/>
  <c r="T106" i="50"/>
  <c r="S106" i="50"/>
  <c r="Q106" i="50"/>
  <c r="G106" i="50"/>
  <c r="E106" i="50"/>
  <c r="AB105" i="50"/>
  <c r="AA105" i="50"/>
  <c r="S105" i="50"/>
  <c r="R105" i="50"/>
  <c r="Q105" i="50"/>
  <c r="P105" i="50"/>
  <c r="O105" i="50"/>
  <c r="M105" i="50"/>
  <c r="G105" i="50"/>
  <c r="E105" i="50"/>
  <c r="AA104" i="50"/>
  <c r="Y104" i="50"/>
  <c r="X104" i="50"/>
  <c r="V104" i="50"/>
  <c r="U104" i="50"/>
  <c r="T104" i="50"/>
  <c r="S104" i="50"/>
  <c r="Q104" i="50"/>
  <c r="P104" i="50"/>
  <c r="O104" i="50"/>
  <c r="G104" i="50"/>
  <c r="E104" i="50"/>
  <c r="S102" i="50"/>
  <c r="Q102" i="50"/>
  <c r="O102" i="50"/>
  <c r="M102" i="50"/>
  <c r="G102" i="50"/>
  <c r="E102" i="50"/>
  <c r="AB101" i="50"/>
  <c r="AA101" i="50"/>
  <c r="Y101" i="50"/>
  <c r="X101" i="50"/>
  <c r="V101" i="50"/>
  <c r="S101" i="50"/>
  <c r="R101" i="50"/>
  <c r="Q101" i="50"/>
  <c r="P101" i="50"/>
  <c r="O101" i="50"/>
  <c r="M101" i="50"/>
  <c r="L101" i="50"/>
  <c r="G101" i="50"/>
  <c r="E101" i="50"/>
  <c r="U100" i="50"/>
  <c r="S100" i="50"/>
  <c r="Q100" i="50"/>
  <c r="P100" i="50"/>
  <c r="G100" i="50"/>
  <c r="E100" i="50"/>
  <c r="AA98" i="50"/>
  <c r="Y98" i="50"/>
  <c r="S98" i="50"/>
  <c r="Q98" i="50"/>
  <c r="O98" i="50"/>
  <c r="M98" i="50"/>
  <c r="G98" i="50"/>
  <c r="F98" i="50"/>
  <c r="E98" i="50"/>
  <c r="AB97" i="50"/>
  <c r="AA97" i="50"/>
  <c r="Y97" i="50"/>
  <c r="S97" i="50"/>
  <c r="Q97" i="50"/>
  <c r="I97" i="50"/>
  <c r="H97" i="50"/>
  <c r="G97" i="50"/>
  <c r="F97" i="50"/>
  <c r="E97" i="50"/>
  <c r="AA96" i="50"/>
  <c r="S96" i="50"/>
  <c r="Q96" i="50"/>
  <c r="P96" i="50"/>
  <c r="O96" i="50"/>
  <c r="M96" i="50"/>
  <c r="G96" i="50"/>
  <c r="E96" i="50"/>
  <c r="AA94" i="50"/>
  <c r="Y94" i="50"/>
  <c r="S94" i="50"/>
  <c r="Q94" i="50"/>
  <c r="O94" i="50"/>
  <c r="J94" i="50"/>
  <c r="I94" i="50"/>
  <c r="H94" i="50"/>
  <c r="G94" i="50"/>
  <c r="E94" i="50"/>
  <c r="S93" i="50"/>
  <c r="R93" i="50"/>
  <c r="Q93" i="50"/>
  <c r="P93" i="50"/>
  <c r="O93" i="50"/>
  <c r="G93" i="50"/>
  <c r="E93" i="50"/>
  <c r="AA92" i="50"/>
  <c r="Y92" i="50"/>
  <c r="S92" i="50"/>
  <c r="P92" i="50"/>
  <c r="O92" i="50"/>
  <c r="M92" i="50"/>
  <c r="L92" i="50"/>
  <c r="J92" i="50"/>
  <c r="I92" i="50"/>
  <c r="H92" i="50"/>
  <c r="G92" i="50"/>
  <c r="E92" i="50"/>
  <c r="S90" i="50"/>
  <c r="Q90" i="50"/>
  <c r="P90" i="50"/>
  <c r="G90" i="50"/>
  <c r="E90" i="50"/>
  <c r="AB89" i="50"/>
  <c r="AA89" i="50"/>
  <c r="S89" i="50"/>
  <c r="Q89" i="50"/>
  <c r="O89" i="50"/>
  <c r="M89" i="50"/>
  <c r="L89" i="50"/>
  <c r="J89" i="50"/>
  <c r="G89" i="50"/>
  <c r="E89" i="50"/>
  <c r="AB88" i="50"/>
  <c r="AA88" i="50"/>
  <c r="Y88" i="50"/>
  <c r="S88" i="50"/>
  <c r="Q88" i="50"/>
  <c r="P88" i="50"/>
  <c r="O88" i="50"/>
  <c r="J88" i="50"/>
  <c r="I88" i="50"/>
  <c r="G88" i="50"/>
  <c r="E88" i="50"/>
  <c r="S86" i="50"/>
  <c r="Q86" i="50"/>
  <c r="P86" i="50"/>
  <c r="O86" i="50"/>
  <c r="G86" i="50"/>
  <c r="F86" i="50"/>
  <c r="E86" i="50"/>
  <c r="AB85" i="50"/>
  <c r="AA85" i="50"/>
  <c r="Y85" i="50"/>
  <c r="S85" i="50"/>
  <c r="Q85" i="50"/>
  <c r="O85" i="50"/>
  <c r="M85" i="50"/>
  <c r="L85" i="50"/>
  <c r="J85" i="50"/>
  <c r="I85" i="50"/>
  <c r="G85" i="50"/>
  <c r="E85" i="50"/>
  <c r="AB84" i="50"/>
  <c r="AA84" i="50"/>
  <c r="V84" i="50"/>
  <c r="U84" i="50"/>
  <c r="T84" i="50"/>
  <c r="S84" i="50"/>
  <c r="Q84" i="50"/>
  <c r="G84" i="50"/>
  <c r="F84" i="50"/>
  <c r="E84" i="50"/>
  <c r="AA82" i="50"/>
  <c r="S82" i="50"/>
  <c r="Q82" i="50"/>
  <c r="P82" i="50"/>
  <c r="O82" i="50"/>
  <c r="M82" i="50"/>
  <c r="L82" i="50"/>
  <c r="G82" i="50"/>
  <c r="F82" i="50"/>
  <c r="E82" i="50"/>
  <c r="AB81" i="50"/>
  <c r="AA81" i="50"/>
  <c r="Y81" i="50"/>
  <c r="X81" i="50"/>
  <c r="V81" i="50"/>
  <c r="U81" i="50"/>
  <c r="S81" i="50"/>
  <c r="Q81" i="50"/>
  <c r="O81" i="50"/>
  <c r="G81" i="50"/>
  <c r="F81" i="50"/>
  <c r="E81" i="50"/>
  <c r="U80" i="50"/>
  <c r="T80" i="50"/>
  <c r="S80" i="50"/>
  <c r="Q80" i="50"/>
  <c r="P80" i="50"/>
  <c r="O80" i="50"/>
  <c r="G80" i="50"/>
  <c r="E80" i="50"/>
  <c r="AA78" i="50"/>
  <c r="Y78" i="50"/>
  <c r="X78" i="50"/>
  <c r="S78" i="50"/>
  <c r="Q78" i="50"/>
  <c r="P78" i="50"/>
  <c r="O78" i="50"/>
  <c r="M78" i="50"/>
  <c r="G78" i="50"/>
  <c r="E78" i="50"/>
  <c r="AB77" i="50"/>
  <c r="AA77" i="50"/>
  <c r="Y77" i="50"/>
  <c r="S77" i="50"/>
  <c r="G77" i="50"/>
  <c r="E77" i="50"/>
  <c r="AB76" i="50"/>
  <c r="AA76" i="50"/>
  <c r="S76" i="50"/>
  <c r="R76" i="50"/>
  <c r="Q76" i="50"/>
  <c r="O76" i="50"/>
  <c r="M76" i="50"/>
  <c r="L76" i="50"/>
  <c r="J76" i="50"/>
  <c r="G76" i="50"/>
  <c r="E76" i="50"/>
  <c r="AA74" i="50"/>
  <c r="Y74" i="50"/>
  <c r="S74" i="50"/>
  <c r="R74" i="50"/>
  <c r="Q74" i="50"/>
  <c r="J74" i="50"/>
  <c r="I74" i="50"/>
  <c r="H74" i="50"/>
  <c r="G74" i="50"/>
  <c r="E74" i="50"/>
  <c r="AB73" i="50"/>
  <c r="S73" i="50"/>
  <c r="Q73" i="50"/>
  <c r="O73" i="50"/>
  <c r="M73" i="50"/>
  <c r="G73" i="50"/>
  <c r="E73" i="50"/>
  <c r="AB72" i="50"/>
  <c r="AA72" i="50"/>
  <c r="Y72" i="50"/>
  <c r="S72" i="50"/>
  <c r="Q72" i="50"/>
  <c r="O72" i="50"/>
  <c r="M72" i="50"/>
  <c r="L72" i="50"/>
  <c r="J72" i="50"/>
  <c r="I72" i="50"/>
  <c r="G72" i="50"/>
  <c r="E72" i="50"/>
  <c r="S70" i="50"/>
  <c r="Q70" i="50"/>
  <c r="P70" i="50"/>
  <c r="O70" i="50"/>
  <c r="G70" i="50"/>
  <c r="F70" i="50"/>
  <c r="AA69" i="50"/>
  <c r="Y69" i="50"/>
  <c r="S69" i="50"/>
  <c r="P69" i="50"/>
  <c r="O69" i="50"/>
  <c r="M69" i="50"/>
  <c r="L69" i="50"/>
  <c r="J69" i="50"/>
  <c r="G69" i="50"/>
  <c r="F69" i="50"/>
  <c r="S68" i="50"/>
  <c r="P68" i="50"/>
  <c r="O68" i="50"/>
  <c r="G68" i="50"/>
  <c r="AB66" i="50"/>
  <c r="AA66" i="50"/>
  <c r="Y66" i="50"/>
  <c r="S66" i="50"/>
  <c r="P66" i="50"/>
  <c r="O66" i="50"/>
  <c r="N66" i="50"/>
  <c r="M66" i="50"/>
  <c r="L66" i="50"/>
  <c r="G66" i="50"/>
  <c r="AB65" i="50"/>
  <c r="AA65" i="50"/>
  <c r="X65" i="50"/>
  <c r="V65" i="50"/>
  <c r="U65" i="50"/>
  <c r="T65" i="50"/>
  <c r="S65" i="50"/>
  <c r="O65" i="50"/>
  <c r="G65" i="50"/>
  <c r="AB64" i="50"/>
  <c r="AA64" i="50"/>
  <c r="Y64" i="50"/>
  <c r="X64" i="50"/>
  <c r="S64" i="50"/>
  <c r="P64" i="50"/>
  <c r="O64" i="50"/>
  <c r="M64" i="50"/>
  <c r="G64" i="50"/>
  <c r="H64" i="50" l="1"/>
  <c r="T64" i="50"/>
  <c r="H65" i="50"/>
  <c r="H66" i="50"/>
  <c r="T66" i="50"/>
  <c r="H68" i="50"/>
  <c r="T68" i="50"/>
  <c r="H69" i="50"/>
  <c r="T69" i="50"/>
  <c r="H70" i="50"/>
  <c r="T70" i="50"/>
  <c r="H72" i="50"/>
  <c r="T72" i="50"/>
  <c r="H73" i="50"/>
  <c r="T73" i="50"/>
  <c r="T74" i="50"/>
  <c r="H76" i="50"/>
  <c r="T76" i="50"/>
  <c r="H77" i="50"/>
  <c r="T77" i="50"/>
  <c r="H78" i="50"/>
  <c r="T78" i="50"/>
  <c r="H80" i="50"/>
  <c r="H81" i="50"/>
  <c r="T81" i="50"/>
  <c r="H82" i="50"/>
  <c r="T82" i="50"/>
  <c r="H84" i="50"/>
  <c r="H85" i="50"/>
  <c r="T85" i="50"/>
  <c r="H86" i="50"/>
  <c r="T86" i="50"/>
  <c r="H88" i="50"/>
  <c r="T88" i="50"/>
  <c r="H89" i="50"/>
  <c r="T89" i="50"/>
  <c r="H90" i="50"/>
  <c r="T90" i="50"/>
  <c r="T92" i="50"/>
  <c r="H93" i="50"/>
  <c r="T93" i="50"/>
  <c r="T94" i="50"/>
  <c r="H96" i="50"/>
  <c r="T96" i="50"/>
  <c r="T97" i="50"/>
  <c r="H98" i="50"/>
  <c r="T98" i="50"/>
  <c r="H100" i="50"/>
  <c r="T100" i="50"/>
  <c r="H101" i="50"/>
  <c r="T101" i="50"/>
  <c r="H102" i="50"/>
  <c r="T102" i="50"/>
  <c r="H104" i="50"/>
  <c r="H105" i="50"/>
  <c r="T105" i="50"/>
  <c r="H106" i="50"/>
  <c r="H108" i="50"/>
  <c r="T108" i="50"/>
  <c r="H109" i="50"/>
  <c r="T109" i="50"/>
  <c r="H110" i="50"/>
  <c r="T110" i="50"/>
  <c r="I64" i="50"/>
  <c r="U64" i="50"/>
  <c r="I65" i="50"/>
  <c r="I66" i="50"/>
  <c r="U66" i="50"/>
  <c r="I68" i="50"/>
  <c r="U68" i="50"/>
  <c r="I69" i="50"/>
  <c r="U69" i="50"/>
  <c r="I70" i="50"/>
  <c r="U70" i="50"/>
  <c r="U72" i="50"/>
  <c r="I73" i="50"/>
  <c r="U73" i="50"/>
  <c r="U74" i="50"/>
  <c r="I76" i="50"/>
  <c r="U76" i="50"/>
  <c r="I77" i="50"/>
  <c r="U77" i="50"/>
  <c r="I78" i="50"/>
  <c r="I79" i="50" s="1"/>
  <c r="U78" i="50"/>
  <c r="I80" i="50"/>
  <c r="I81" i="50"/>
  <c r="I82" i="50"/>
  <c r="U82" i="50"/>
  <c r="I84" i="50"/>
  <c r="U85" i="50"/>
  <c r="I86" i="50"/>
  <c r="U86" i="50"/>
  <c r="U88" i="50"/>
  <c r="I89" i="50"/>
  <c r="U89" i="50"/>
  <c r="I90" i="50"/>
  <c r="U90" i="50"/>
  <c r="U92" i="50"/>
  <c r="I93" i="50"/>
  <c r="U93" i="50"/>
  <c r="U94" i="50"/>
  <c r="I96" i="50"/>
  <c r="U96" i="50"/>
  <c r="U97" i="50"/>
  <c r="I98" i="50"/>
  <c r="U98" i="50"/>
  <c r="I100" i="50"/>
  <c r="I101" i="50"/>
  <c r="U101" i="50"/>
  <c r="I102" i="50"/>
  <c r="U102" i="50"/>
  <c r="I104" i="50"/>
  <c r="I105" i="50"/>
  <c r="U105" i="50"/>
  <c r="I106" i="50"/>
  <c r="I108" i="50"/>
  <c r="U108" i="50"/>
  <c r="I109" i="50"/>
  <c r="U109" i="50"/>
  <c r="I110" i="50"/>
  <c r="J64" i="50"/>
  <c r="V64" i="50"/>
  <c r="J65" i="50"/>
  <c r="J66" i="50"/>
  <c r="V66" i="50"/>
  <c r="J68" i="50"/>
  <c r="V68" i="50"/>
  <c r="V69" i="50"/>
  <c r="J70" i="50"/>
  <c r="J71" i="50" s="1"/>
  <c r="V70" i="50"/>
  <c r="V71" i="50" s="1"/>
  <c r="V72" i="50"/>
  <c r="J73" i="50"/>
  <c r="V73" i="50"/>
  <c r="V74" i="50"/>
  <c r="V76" i="50"/>
  <c r="J77" i="50"/>
  <c r="V77" i="50"/>
  <c r="J78" i="50"/>
  <c r="V78" i="50"/>
  <c r="J80" i="50"/>
  <c r="V80" i="50"/>
  <c r="J81" i="50"/>
  <c r="J82" i="50"/>
  <c r="V82" i="50"/>
  <c r="J84" i="50"/>
  <c r="V85" i="50"/>
  <c r="J86" i="50"/>
  <c r="V86" i="50"/>
  <c r="V88" i="50"/>
  <c r="V89" i="50"/>
  <c r="J90" i="50"/>
  <c r="V90" i="50"/>
  <c r="V92" i="50"/>
  <c r="J93" i="50"/>
  <c r="V93" i="50"/>
  <c r="V94" i="50"/>
  <c r="J96" i="50"/>
  <c r="V96" i="50"/>
  <c r="J97" i="50"/>
  <c r="V97" i="50"/>
  <c r="J98" i="50"/>
  <c r="V98" i="50"/>
  <c r="J100" i="50"/>
  <c r="V100" i="50"/>
  <c r="J101" i="50"/>
  <c r="J102" i="50"/>
  <c r="V102" i="50"/>
  <c r="J104" i="50"/>
  <c r="J105" i="50"/>
  <c r="V105" i="50"/>
  <c r="J106" i="50"/>
  <c r="J108" i="50"/>
  <c r="V108" i="50"/>
  <c r="J109" i="50"/>
  <c r="V109" i="50"/>
  <c r="J110" i="50"/>
  <c r="K64" i="50"/>
  <c r="W64" i="50"/>
  <c r="K65" i="50"/>
  <c r="W65" i="50"/>
  <c r="K66" i="50"/>
  <c r="W66" i="50"/>
  <c r="K68" i="50"/>
  <c r="W68" i="50"/>
  <c r="K69" i="50"/>
  <c r="W69" i="50"/>
  <c r="K70" i="50"/>
  <c r="W70" i="50"/>
  <c r="K72" i="50"/>
  <c r="W72" i="50"/>
  <c r="K73" i="50"/>
  <c r="K75" i="50" s="1"/>
  <c r="W73" i="50"/>
  <c r="K74" i="50"/>
  <c r="W74" i="50"/>
  <c r="K76" i="50"/>
  <c r="W76" i="50"/>
  <c r="K77" i="50"/>
  <c r="W77" i="50"/>
  <c r="K78" i="50"/>
  <c r="W78" i="50"/>
  <c r="K80" i="50"/>
  <c r="W80" i="50"/>
  <c r="K81" i="50"/>
  <c r="W81" i="50"/>
  <c r="K82" i="50"/>
  <c r="W82" i="50"/>
  <c r="K84" i="50"/>
  <c r="W84" i="50"/>
  <c r="K85" i="50"/>
  <c r="W85" i="50"/>
  <c r="K86" i="50"/>
  <c r="W86" i="50"/>
  <c r="K88" i="50"/>
  <c r="W88" i="50"/>
  <c r="K89" i="50"/>
  <c r="K91" i="50" s="1"/>
  <c r="W89" i="50"/>
  <c r="K90" i="50"/>
  <c r="W90" i="50"/>
  <c r="K92" i="50"/>
  <c r="W92" i="50"/>
  <c r="K93" i="50"/>
  <c r="W93" i="50"/>
  <c r="K94" i="50"/>
  <c r="W94" i="50"/>
  <c r="K96" i="50"/>
  <c r="W96" i="50"/>
  <c r="K97" i="50"/>
  <c r="W97" i="50"/>
  <c r="K98" i="50"/>
  <c r="W98" i="50"/>
  <c r="K100" i="50"/>
  <c r="W100" i="50"/>
  <c r="K101" i="50"/>
  <c r="W101" i="50"/>
  <c r="K102" i="50"/>
  <c r="W102" i="50"/>
  <c r="K104" i="50"/>
  <c r="W104" i="50"/>
  <c r="K105" i="50"/>
  <c r="W105" i="50"/>
  <c r="K106" i="50"/>
  <c r="W106" i="50"/>
  <c r="K108" i="50"/>
  <c r="W108" i="50"/>
  <c r="K109" i="50"/>
  <c r="W109" i="50"/>
  <c r="K110" i="50"/>
  <c r="W110" i="50"/>
  <c r="L64" i="50"/>
  <c r="L65" i="50"/>
  <c r="X66" i="50"/>
  <c r="X67" i="50" s="1"/>
  <c r="L68" i="50"/>
  <c r="L71" i="50" s="1"/>
  <c r="X68" i="50"/>
  <c r="X69" i="50"/>
  <c r="L70" i="50"/>
  <c r="X70" i="50"/>
  <c r="X72" i="50"/>
  <c r="L73" i="50"/>
  <c r="X73" i="50"/>
  <c r="L74" i="50"/>
  <c r="X74" i="50"/>
  <c r="X76" i="50"/>
  <c r="L77" i="50"/>
  <c r="L79" i="50" s="1"/>
  <c r="X77" i="50"/>
  <c r="L78" i="50"/>
  <c r="L80" i="50"/>
  <c r="X80" i="50"/>
  <c r="L81" i="50"/>
  <c r="X82" i="50"/>
  <c r="L84" i="50"/>
  <c r="X84" i="50"/>
  <c r="X85" i="50"/>
  <c r="L86" i="50"/>
  <c r="X86" i="50"/>
  <c r="L88" i="50"/>
  <c r="L91" i="50" s="1"/>
  <c r="X88" i="50"/>
  <c r="X89" i="50"/>
  <c r="L90" i="50"/>
  <c r="X90" i="50"/>
  <c r="X92" i="50"/>
  <c r="L93" i="50"/>
  <c r="X93" i="50"/>
  <c r="L94" i="50"/>
  <c r="X94" i="50"/>
  <c r="L96" i="50"/>
  <c r="X96" i="50"/>
  <c r="L97" i="50"/>
  <c r="X97" i="50"/>
  <c r="L98" i="50"/>
  <c r="X98" i="50"/>
  <c r="L100" i="50"/>
  <c r="X100" i="50"/>
  <c r="L102" i="50"/>
  <c r="X102" i="50"/>
  <c r="L104" i="50"/>
  <c r="L105" i="50"/>
  <c r="X105" i="50"/>
  <c r="L106" i="50"/>
  <c r="X106" i="50"/>
  <c r="L108" i="50"/>
  <c r="L109" i="50"/>
  <c r="X109" i="50"/>
  <c r="L110" i="50"/>
  <c r="M65" i="50"/>
  <c r="Y65" i="50"/>
  <c r="M68" i="50"/>
  <c r="Y68" i="50"/>
  <c r="M70" i="50"/>
  <c r="Y70" i="50"/>
  <c r="Y71" i="50" s="1"/>
  <c r="Y73" i="50"/>
  <c r="Y75" i="50" s="1"/>
  <c r="M74" i="50"/>
  <c r="Y76" i="50"/>
  <c r="Y79" i="50" s="1"/>
  <c r="M77" i="50"/>
  <c r="M80" i="50"/>
  <c r="Y80" i="50"/>
  <c r="M81" i="50"/>
  <c r="Y82" i="50"/>
  <c r="M84" i="50"/>
  <c r="Y84" i="50"/>
  <c r="M86" i="50"/>
  <c r="Y86" i="50"/>
  <c r="M88" i="50"/>
  <c r="Y89" i="50"/>
  <c r="Y91" i="50" s="1"/>
  <c r="M90" i="50"/>
  <c r="Y90" i="50"/>
  <c r="M93" i="50"/>
  <c r="Y93" i="50"/>
  <c r="M94" i="50"/>
  <c r="Y96" i="50"/>
  <c r="M97" i="50"/>
  <c r="M100" i="50"/>
  <c r="Y100" i="50"/>
  <c r="Y102" i="50"/>
  <c r="M104" i="50"/>
  <c r="Y105" i="50"/>
  <c r="M106" i="50"/>
  <c r="Y106" i="50"/>
  <c r="M109" i="50"/>
  <c r="Y109" i="50"/>
  <c r="M110" i="50"/>
  <c r="N64" i="50"/>
  <c r="Z64" i="50"/>
  <c r="N65" i="50"/>
  <c r="Z65" i="50"/>
  <c r="Z66" i="50"/>
  <c r="Z67" i="50" s="1"/>
  <c r="N68" i="50"/>
  <c r="Z68" i="50"/>
  <c r="Z71" i="50" s="1"/>
  <c r="N69" i="50"/>
  <c r="Z69" i="50"/>
  <c r="N70" i="50"/>
  <c r="Z70" i="50"/>
  <c r="N72" i="50"/>
  <c r="Z72" i="50"/>
  <c r="N73" i="50"/>
  <c r="Z73" i="50"/>
  <c r="N74" i="50"/>
  <c r="Z74" i="50"/>
  <c r="N76" i="50"/>
  <c r="Z76" i="50"/>
  <c r="Z79" i="50" s="1"/>
  <c r="N77" i="50"/>
  <c r="Z77" i="50"/>
  <c r="N78" i="50"/>
  <c r="Z78" i="50"/>
  <c r="N80" i="50"/>
  <c r="Z80" i="50"/>
  <c r="N81" i="50"/>
  <c r="Z81" i="50"/>
  <c r="N82" i="50"/>
  <c r="Z82" i="50"/>
  <c r="N84" i="50"/>
  <c r="Z84" i="50"/>
  <c r="N85" i="50"/>
  <c r="Z85" i="50"/>
  <c r="N86" i="50"/>
  <c r="Z86" i="50"/>
  <c r="N88" i="50"/>
  <c r="Z88" i="50"/>
  <c r="N89" i="50"/>
  <c r="Z89" i="50"/>
  <c r="N90" i="50"/>
  <c r="Z90" i="50"/>
  <c r="N92" i="50"/>
  <c r="Z92" i="50"/>
  <c r="N93" i="50"/>
  <c r="Z93" i="50"/>
  <c r="N94" i="50"/>
  <c r="Z94" i="50"/>
  <c r="N96" i="50"/>
  <c r="Z96" i="50"/>
  <c r="N97" i="50"/>
  <c r="Z97" i="50"/>
  <c r="N98" i="50"/>
  <c r="Z98" i="50"/>
  <c r="N100" i="50"/>
  <c r="Z100" i="50"/>
  <c r="N101" i="50"/>
  <c r="Z101" i="50"/>
  <c r="N102" i="50"/>
  <c r="Z102" i="50"/>
  <c r="N104" i="50"/>
  <c r="Z104" i="50"/>
  <c r="N105" i="50"/>
  <c r="Z105" i="50"/>
  <c r="N106" i="50"/>
  <c r="Z106" i="50"/>
  <c r="N108" i="50"/>
  <c r="Z108" i="50"/>
  <c r="N109" i="50"/>
  <c r="Z109" i="50"/>
  <c r="N110" i="50"/>
  <c r="Z110" i="50"/>
  <c r="AA68" i="50"/>
  <c r="AA70" i="50"/>
  <c r="AA73" i="50"/>
  <c r="O74" i="50"/>
  <c r="O77" i="50"/>
  <c r="AA80" i="50"/>
  <c r="O84" i="50"/>
  <c r="AA86" i="50"/>
  <c r="O90" i="50"/>
  <c r="AA90" i="50"/>
  <c r="AA93" i="50"/>
  <c r="O97" i="50"/>
  <c r="O100" i="50"/>
  <c r="AA100" i="50"/>
  <c r="AA102" i="50"/>
  <c r="O106" i="50"/>
  <c r="AA109" i="50"/>
  <c r="P65" i="50"/>
  <c r="P67" i="50" s="1"/>
  <c r="AB68" i="50"/>
  <c r="AB69" i="50"/>
  <c r="AB70" i="50"/>
  <c r="P72" i="50"/>
  <c r="P73" i="50"/>
  <c r="P74" i="50"/>
  <c r="AB74" i="50"/>
  <c r="P76" i="50"/>
  <c r="P77" i="50"/>
  <c r="AB78" i="50"/>
  <c r="AB79" i="50" s="1"/>
  <c r="AB80" i="50"/>
  <c r="P81" i="50"/>
  <c r="AB82" i="50"/>
  <c r="P84" i="50"/>
  <c r="P85" i="50"/>
  <c r="AB86" i="50"/>
  <c r="P89" i="50"/>
  <c r="AB90" i="50"/>
  <c r="AB92" i="50"/>
  <c r="AB93" i="50"/>
  <c r="P94" i="50"/>
  <c r="AB94" i="50"/>
  <c r="AB96" i="50"/>
  <c r="P97" i="50"/>
  <c r="P98" i="50"/>
  <c r="AB98" i="50"/>
  <c r="AB100" i="50"/>
  <c r="P102" i="50"/>
  <c r="AB102" i="50"/>
  <c r="AB104" i="50"/>
  <c r="P106" i="50"/>
  <c r="AB106" i="50"/>
  <c r="AB108" i="50"/>
  <c r="AB109" i="50"/>
  <c r="P110" i="50"/>
  <c r="AB110" i="50"/>
  <c r="E64" i="50"/>
  <c r="Q64" i="50"/>
  <c r="Q67" i="50" s="1"/>
  <c r="E65" i="50"/>
  <c r="Q65" i="50"/>
  <c r="E66" i="50"/>
  <c r="Q66" i="50"/>
  <c r="E68" i="50"/>
  <c r="Q68" i="50"/>
  <c r="E69" i="50"/>
  <c r="Q69" i="50"/>
  <c r="E70" i="50"/>
  <c r="Q77" i="50"/>
  <c r="Q79" i="50" s="1"/>
  <c r="Q92" i="50"/>
  <c r="Q110" i="50"/>
  <c r="E27" i="51"/>
  <c r="C27" i="51"/>
  <c r="AG23" i="50"/>
  <c r="AG20" i="50"/>
  <c r="AG21" i="50" s="1"/>
  <c r="A10" i="50"/>
  <c r="D78" i="50"/>
  <c r="D58" i="50"/>
  <c r="D108" i="50"/>
  <c r="D14" i="50"/>
  <c r="T67" i="50"/>
  <c r="H67" i="50"/>
  <c r="R67" i="50"/>
  <c r="F67" i="50"/>
  <c r="AB67" i="50"/>
  <c r="D67" i="50"/>
  <c r="AA67" i="50"/>
  <c r="O67" i="50"/>
  <c r="N67" i="50"/>
  <c r="Y67" i="50"/>
  <c r="M67" i="50"/>
  <c r="V67" i="50"/>
  <c r="J67" i="50"/>
  <c r="G67" i="50"/>
  <c r="U67" i="50"/>
  <c r="D80" i="50"/>
  <c r="D30" i="50"/>
  <c r="AG16" i="50"/>
  <c r="AG17" i="50" s="1"/>
  <c r="D18" i="50"/>
  <c r="D102" i="50"/>
  <c r="D74" i="50"/>
  <c r="W71" i="50"/>
  <c r="K71" i="50"/>
  <c r="S71" i="50"/>
  <c r="G71" i="50"/>
  <c r="R71" i="50"/>
  <c r="F71" i="50"/>
  <c r="P71" i="50"/>
  <c r="D71" i="50"/>
  <c r="O71" i="50"/>
  <c r="M71" i="50"/>
  <c r="E79" i="50"/>
  <c r="AA79" i="50"/>
  <c r="O79" i="50"/>
  <c r="M79" i="50"/>
  <c r="W79" i="50"/>
  <c r="V79" i="50"/>
  <c r="J79" i="50"/>
  <c r="S79" i="50"/>
  <c r="G79" i="50"/>
  <c r="D79" i="50"/>
  <c r="R79" i="50"/>
  <c r="D26" i="50"/>
  <c r="I67" i="50"/>
  <c r="D73" i="50"/>
  <c r="N75" i="50" s="1"/>
  <c r="S67" i="50"/>
  <c r="X71" i="50"/>
  <c r="D90" i="50"/>
  <c r="D54" i="50"/>
  <c r="D104" i="50"/>
  <c r="D100" i="50"/>
  <c r="D85" i="50"/>
  <c r="V91" i="50"/>
  <c r="D86" i="50"/>
  <c r="D94" i="50"/>
  <c r="D46" i="50"/>
  <c r="D96" i="50"/>
  <c r="D50" i="50"/>
  <c r="D110" i="50"/>
  <c r="U75" i="50"/>
  <c r="S75" i="50"/>
  <c r="G75" i="50"/>
  <c r="AB75" i="50"/>
  <c r="P75" i="50"/>
  <c r="D75" i="50"/>
  <c r="D89" i="50"/>
  <c r="R91" i="50" s="1"/>
  <c r="AA75" i="50"/>
  <c r="D42" i="50"/>
  <c r="D92" i="50"/>
  <c r="D38" i="50"/>
  <c r="D97" i="50"/>
  <c r="D109" i="50"/>
  <c r="S108" i="49"/>
  <c r="R108" i="49"/>
  <c r="Q108" i="49"/>
  <c r="O108" i="49"/>
  <c r="H108" i="49"/>
  <c r="G108" i="49"/>
  <c r="F108" i="49"/>
  <c r="E108" i="49"/>
  <c r="AA106" i="49"/>
  <c r="T106" i="49"/>
  <c r="S106" i="49"/>
  <c r="R106" i="49"/>
  <c r="O106" i="49"/>
  <c r="H106" i="49"/>
  <c r="G106" i="49"/>
  <c r="F106" i="49"/>
  <c r="AA105" i="49"/>
  <c r="T105" i="49"/>
  <c r="S105" i="49"/>
  <c r="R105" i="49"/>
  <c r="Q105" i="49"/>
  <c r="O105" i="49"/>
  <c r="H105" i="49"/>
  <c r="G105" i="49"/>
  <c r="F105" i="49"/>
  <c r="AA104" i="49"/>
  <c r="T104" i="49"/>
  <c r="S104" i="49"/>
  <c r="R104" i="49"/>
  <c r="O104" i="49"/>
  <c r="H104" i="49"/>
  <c r="G104" i="49"/>
  <c r="F104" i="49"/>
  <c r="E104" i="49"/>
  <c r="AA102" i="49"/>
  <c r="T102" i="49"/>
  <c r="S102" i="49"/>
  <c r="Q102" i="49"/>
  <c r="O102" i="49"/>
  <c r="H102" i="49"/>
  <c r="G102" i="49"/>
  <c r="F102" i="49"/>
  <c r="E102" i="49"/>
  <c r="AA101" i="49"/>
  <c r="T101" i="49"/>
  <c r="S101" i="49"/>
  <c r="R101" i="49"/>
  <c r="O101" i="49"/>
  <c r="H101" i="49"/>
  <c r="G101" i="49"/>
  <c r="F101" i="49"/>
  <c r="E101" i="49"/>
  <c r="T100" i="49"/>
  <c r="S100" i="49"/>
  <c r="O100" i="49"/>
  <c r="H100" i="49"/>
  <c r="G100" i="49"/>
  <c r="E100" i="49"/>
  <c r="T98" i="49"/>
  <c r="S98" i="49"/>
  <c r="R98" i="49"/>
  <c r="H98" i="49"/>
  <c r="G98" i="49"/>
  <c r="F98" i="49"/>
  <c r="E98" i="49"/>
  <c r="T97" i="49"/>
  <c r="S97" i="49"/>
  <c r="R97" i="49"/>
  <c r="O97" i="49"/>
  <c r="H97" i="49"/>
  <c r="G97" i="49"/>
  <c r="E97" i="49"/>
  <c r="T96" i="49"/>
  <c r="S96" i="49"/>
  <c r="O96" i="49"/>
  <c r="H96" i="49"/>
  <c r="G96" i="49"/>
  <c r="F96" i="49"/>
  <c r="E96" i="49"/>
  <c r="T94" i="49"/>
  <c r="S94" i="49"/>
  <c r="R94" i="49"/>
  <c r="O94" i="49"/>
  <c r="H94" i="49"/>
  <c r="G94" i="49"/>
  <c r="F94" i="49"/>
  <c r="E94" i="49"/>
  <c r="T93" i="49"/>
  <c r="S93" i="49"/>
  <c r="R93" i="49"/>
  <c r="O93" i="49"/>
  <c r="H93" i="49"/>
  <c r="G93" i="49"/>
  <c r="E93" i="49"/>
  <c r="T92" i="49"/>
  <c r="S92" i="49"/>
  <c r="R92" i="49"/>
  <c r="O92" i="49"/>
  <c r="H92" i="49"/>
  <c r="G92" i="49"/>
  <c r="F92" i="49"/>
  <c r="T90" i="49"/>
  <c r="S90" i="49"/>
  <c r="R90" i="49"/>
  <c r="H90" i="49"/>
  <c r="G90" i="49"/>
  <c r="F90" i="49"/>
  <c r="E90" i="49"/>
  <c r="T89" i="49"/>
  <c r="S89" i="49"/>
  <c r="R89" i="49"/>
  <c r="O89" i="49"/>
  <c r="H89" i="49"/>
  <c r="G89" i="49"/>
  <c r="F89" i="49"/>
  <c r="T88" i="49"/>
  <c r="S88" i="49"/>
  <c r="R88" i="49"/>
  <c r="O88" i="49"/>
  <c r="H88" i="49"/>
  <c r="G88" i="49"/>
  <c r="F88" i="49"/>
  <c r="AA86" i="49"/>
  <c r="T86" i="49"/>
  <c r="S86" i="49"/>
  <c r="R86" i="49"/>
  <c r="Q86" i="49"/>
  <c r="H86" i="49"/>
  <c r="G86" i="49"/>
  <c r="F86" i="49"/>
  <c r="T85" i="49"/>
  <c r="S85" i="49"/>
  <c r="O85" i="49"/>
  <c r="H85" i="49"/>
  <c r="G85" i="49"/>
  <c r="F85" i="49"/>
  <c r="AA84" i="49"/>
  <c r="T84" i="49"/>
  <c r="S84" i="49"/>
  <c r="R84" i="49"/>
  <c r="Q84" i="49"/>
  <c r="O84" i="49"/>
  <c r="H84" i="49"/>
  <c r="G84" i="49"/>
  <c r="F84" i="49"/>
  <c r="T82" i="49"/>
  <c r="S82" i="49"/>
  <c r="R82" i="49"/>
  <c r="Q82" i="49"/>
  <c r="H82" i="49"/>
  <c r="G82" i="49"/>
  <c r="AA81" i="49"/>
  <c r="T81" i="49"/>
  <c r="S81" i="49"/>
  <c r="R81" i="49"/>
  <c r="Q81" i="49"/>
  <c r="O81" i="49"/>
  <c r="H81" i="49"/>
  <c r="G81" i="49"/>
  <c r="F81" i="49"/>
  <c r="T80" i="49"/>
  <c r="S80" i="49"/>
  <c r="R80" i="49"/>
  <c r="Q80" i="49"/>
  <c r="O80" i="49"/>
  <c r="H80" i="49"/>
  <c r="G80" i="49"/>
  <c r="F80" i="49"/>
  <c r="T78" i="49"/>
  <c r="S78" i="49"/>
  <c r="H78" i="49"/>
  <c r="G78" i="49"/>
  <c r="F78" i="49"/>
  <c r="T77" i="49"/>
  <c r="S77" i="49"/>
  <c r="R77" i="49"/>
  <c r="Q77" i="49"/>
  <c r="O77" i="49"/>
  <c r="H77" i="49"/>
  <c r="G77" i="49"/>
  <c r="F77" i="49"/>
  <c r="T76" i="49"/>
  <c r="S76" i="49"/>
  <c r="O76" i="49"/>
  <c r="H76" i="49"/>
  <c r="G76" i="49"/>
  <c r="T74" i="49"/>
  <c r="S74" i="49"/>
  <c r="R74" i="49"/>
  <c r="Q74" i="49"/>
  <c r="H74" i="49"/>
  <c r="G74" i="49"/>
  <c r="F74" i="49"/>
  <c r="AA73" i="49"/>
  <c r="T73" i="49"/>
  <c r="S73" i="49"/>
  <c r="R73" i="49"/>
  <c r="O73" i="49"/>
  <c r="H73" i="49"/>
  <c r="G73" i="49"/>
  <c r="T72" i="49"/>
  <c r="S72" i="49"/>
  <c r="Q72" i="49"/>
  <c r="O72" i="49"/>
  <c r="H72" i="49"/>
  <c r="G72" i="49"/>
  <c r="F72" i="49"/>
  <c r="T70" i="49"/>
  <c r="S70" i="49"/>
  <c r="R70" i="49"/>
  <c r="H70" i="49"/>
  <c r="G70" i="49"/>
  <c r="F70" i="49"/>
  <c r="T69" i="49"/>
  <c r="S69" i="49"/>
  <c r="R69" i="49"/>
  <c r="Q69" i="49"/>
  <c r="O69" i="49"/>
  <c r="H69" i="49"/>
  <c r="G69" i="49"/>
  <c r="T68" i="49"/>
  <c r="S68" i="49"/>
  <c r="R68" i="49"/>
  <c r="O68" i="49"/>
  <c r="H68" i="49"/>
  <c r="G68" i="49"/>
  <c r="F68" i="49"/>
  <c r="T66" i="49"/>
  <c r="S66" i="49"/>
  <c r="R66" i="49"/>
  <c r="H66" i="49"/>
  <c r="G66" i="49"/>
  <c r="F66" i="49"/>
  <c r="T65" i="49"/>
  <c r="S65" i="49"/>
  <c r="R65" i="49"/>
  <c r="O65" i="49"/>
  <c r="H65" i="49"/>
  <c r="G65" i="49"/>
  <c r="F65" i="49"/>
  <c r="E65" i="49"/>
  <c r="T64" i="49"/>
  <c r="S64" i="49"/>
  <c r="R64" i="49"/>
  <c r="O64" i="49"/>
  <c r="H64" i="49"/>
  <c r="G64" i="49"/>
  <c r="F64" i="49"/>
  <c r="T110" i="47"/>
  <c r="S110" i="47"/>
  <c r="R110" i="47"/>
  <c r="O110" i="47"/>
  <c r="H110" i="47"/>
  <c r="G110" i="47"/>
  <c r="F110" i="47"/>
  <c r="AA109" i="47"/>
  <c r="T109" i="47"/>
  <c r="S109" i="47"/>
  <c r="R109" i="47"/>
  <c r="Q109" i="47"/>
  <c r="O109" i="47"/>
  <c r="H109" i="47"/>
  <c r="G109" i="47"/>
  <c r="F109" i="47"/>
  <c r="AA108" i="47"/>
  <c r="T108" i="47"/>
  <c r="S108" i="47"/>
  <c r="R108" i="47"/>
  <c r="H108" i="47"/>
  <c r="G108" i="47"/>
  <c r="F108" i="47"/>
  <c r="AA106" i="47"/>
  <c r="T106" i="47"/>
  <c r="S106" i="47"/>
  <c r="R106" i="47"/>
  <c r="O106" i="47"/>
  <c r="F106" i="47"/>
  <c r="AA105" i="47"/>
  <c r="T105" i="47"/>
  <c r="S105" i="47"/>
  <c r="R105" i="47"/>
  <c r="O105" i="47"/>
  <c r="H105" i="47"/>
  <c r="G105" i="47"/>
  <c r="F105" i="47"/>
  <c r="T104" i="47"/>
  <c r="S104" i="47"/>
  <c r="R104" i="47"/>
  <c r="O104" i="47"/>
  <c r="H104" i="47"/>
  <c r="G104" i="47"/>
  <c r="F104" i="47"/>
  <c r="AA102" i="47"/>
  <c r="T102" i="47"/>
  <c r="S102" i="47"/>
  <c r="R102" i="47"/>
  <c r="Q102" i="47"/>
  <c r="O102" i="47"/>
  <c r="H102" i="47"/>
  <c r="G102" i="47"/>
  <c r="F102" i="47"/>
  <c r="AA101" i="47"/>
  <c r="T101" i="47"/>
  <c r="S101" i="47"/>
  <c r="R101" i="47"/>
  <c r="H101" i="47"/>
  <c r="G101" i="47"/>
  <c r="F101" i="47"/>
  <c r="AA100" i="47"/>
  <c r="T100" i="47"/>
  <c r="S100" i="47"/>
  <c r="R100" i="47"/>
  <c r="O100" i="47"/>
  <c r="H100" i="47"/>
  <c r="G100" i="47"/>
  <c r="F100" i="47"/>
  <c r="E100" i="47"/>
  <c r="T98" i="47"/>
  <c r="S98" i="47"/>
  <c r="R98" i="47"/>
  <c r="O98" i="47"/>
  <c r="F98" i="47"/>
  <c r="E98" i="47"/>
  <c r="T97" i="47"/>
  <c r="S97" i="47"/>
  <c r="R97" i="47"/>
  <c r="Q97" i="47"/>
  <c r="O97" i="47"/>
  <c r="H97" i="47"/>
  <c r="G97" i="47"/>
  <c r="F97" i="47"/>
  <c r="E97" i="47"/>
  <c r="AA96" i="47"/>
  <c r="T96" i="47"/>
  <c r="S96" i="47"/>
  <c r="R96" i="47"/>
  <c r="H96" i="47"/>
  <c r="G96" i="47"/>
  <c r="F96" i="47"/>
  <c r="AA94" i="47"/>
  <c r="T94" i="47"/>
  <c r="S94" i="47"/>
  <c r="R94" i="47"/>
  <c r="O94" i="47"/>
  <c r="G94" i="47"/>
  <c r="F94" i="47"/>
  <c r="T93" i="47"/>
  <c r="S93" i="47"/>
  <c r="R93" i="47"/>
  <c r="H93" i="47"/>
  <c r="G93" i="47"/>
  <c r="F93" i="47"/>
  <c r="AA92" i="47"/>
  <c r="T92" i="47"/>
  <c r="S92" i="47"/>
  <c r="R92" i="47"/>
  <c r="Q92" i="47"/>
  <c r="O92" i="47"/>
  <c r="H92" i="47"/>
  <c r="G92" i="47"/>
  <c r="F92" i="47"/>
  <c r="T90" i="47"/>
  <c r="S90" i="47"/>
  <c r="R90" i="47"/>
  <c r="O90" i="47"/>
  <c r="H90" i="47"/>
  <c r="F90" i="47"/>
  <c r="T89" i="47"/>
  <c r="S89" i="47"/>
  <c r="R89" i="47"/>
  <c r="Q89" i="47"/>
  <c r="O89" i="47"/>
  <c r="H89" i="47"/>
  <c r="G89" i="47"/>
  <c r="F89" i="47"/>
  <c r="AA88" i="47"/>
  <c r="T88" i="47"/>
  <c r="S88" i="47"/>
  <c r="R88" i="47"/>
  <c r="Q88" i="47"/>
  <c r="H88" i="47"/>
  <c r="G88" i="47"/>
  <c r="F88" i="47"/>
  <c r="E88" i="47"/>
  <c r="T86" i="47"/>
  <c r="S86" i="47"/>
  <c r="R86" i="47"/>
  <c r="O86" i="47"/>
  <c r="H86" i="47"/>
  <c r="G86" i="47"/>
  <c r="F86" i="47"/>
  <c r="AA85" i="47"/>
  <c r="T85" i="47"/>
  <c r="S85" i="47"/>
  <c r="R85" i="47"/>
  <c r="O85" i="47"/>
  <c r="H85" i="47"/>
  <c r="G85" i="47"/>
  <c r="F85" i="47"/>
  <c r="AA84" i="47"/>
  <c r="T84" i="47"/>
  <c r="S84" i="47"/>
  <c r="R84" i="47"/>
  <c r="H84" i="47"/>
  <c r="G84" i="47"/>
  <c r="F84" i="47"/>
  <c r="AA82" i="47"/>
  <c r="T82" i="47"/>
  <c r="S82" i="47"/>
  <c r="R82" i="47"/>
  <c r="O82" i="47"/>
  <c r="H82" i="47"/>
  <c r="F82" i="47"/>
  <c r="AA81" i="47"/>
  <c r="T81" i="47"/>
  <c r="S81" i="47"/>
  <c r="R81" i="47"/>
  <c r="Q81" i="47"/>
  <c r="O81" i="47"/>
  <c r="H81" i="47"/>
  <c r="G81" i="47"/>
  <c r="F81" i="47"/>
  <c r="E81" i="47"/>
  <c r="T80" i="47"/>
  <c r="S80" i="47"/>
  <c r="R80" i="47"/>
  <c r="O80" i="47"/>
  <c r="H80" i="47"/>
  <c r="G80" i="47"/>
  <c r="F80" i="47"/>
  <c r="AA78" i="47"/>
  <c r="T78" i="47"/>
  <c r="S78" i="47"/>
  <c r="R78" i="47"/>
  <c r="Q78" i="47"/>
  <c r="O78" i="47"/>
  <c r="H78" i="47"/>
  <c r="G78" i="47"/>
  <c r="F78" i="47"/>
  <c r="T77" i="47"/>
  <c r="S77" i="47"/>
  <c r="R77" i="47"/>
  <c r="H77" i="47"/>
  <c r="G77" i="47"/>
  <c r="F77" i="47"/>
  <c r="AA76" i="47"/>
  <c r="T76" i="47"/>
  <c r="S76" i="47"/>
  <c r="R76" i="47"/>
  <c r="O76" i="47"/>
  <c r="H76" i="47"/>
  <c r="G76" i="47"/>
  <c r="F76" i="47"/>
  <c r="E76" i="47"/>
  <c r="S74" i="47"/>
  <c r="R74" i="47"/>
  <c r="O74" i="47"/>
  <c r="H74" i="47"/>
  <c r="AA73" i="47"/>
  <c r="R73" i="47"/>
  <c r="Q73" i="47"/>
  <c r="O73" i="47"/>
  <c r="E73" i="47"/>
  <c r="AA72" i="47"/>
  <c r="T72" i="47"/>
  <c r="R72" i="47"/>
  <c r="O72" i="47"/>
  <c r="H72" i="47"/>
  <c r="F72" i="47"/>
  <c r="AA70" i="47"/>
  <c r="T70" i="47"/>
  <c r="R70" i="47"/>
  <c r="O70" i="47"/>
  <c r="H70" i="47"/>
  <c r="F70" i="47"/>
  <c r="E70" i="47"/>
  <c r="AA69" i="47"/>
  <c r="T69" i="47"/>
  <c r="O69" i="47"/>
  <c r="H69" i="47"/>
  <c r="AA68" i="47"/>
  <c r="Q68" i="47"/>
  <c r="O68" i="47"/>
  <c r="H68" i="47"/>
  <c r="F68" i="47"/>
  <c r="E68" i="47"/>
  <c r="AA66" i="47"/>
  <c r="T66" i="47"/>
  <c r="R66" i="47"/>
  <c r="Q66" i="47"/>
  <c r="O66" i="47"/>
  <c r="H66" i="47"/>
  <c r="F66" i="47"/>
  <c r="AA65" i="47"/>
  <c r="R65" i="47"/>
  <c r="O65" i="47"/>
  <c r="F65" i="47"/>
  <c r="AA64" i="47"/>
  <c r="T64" i="47"/>
  <c r="R64" i="47"/>
  <c r="O64" i="47"/>
  <c r="H64" i="47"/>
  <c r="E64" i="47"/>
  <c r="C26" i="22"/>
  <c r="C25" i="22"/>
  <c r="C24" i="22"/>
  <c r="C23" i="22"/>
  <c r="C22" i="22"/>
  <c r="C21" i="22"/>
  <c r="C20" i="22"/>
  <c r="C19" i="22"/>
  <c r="C18" i="22"/>
  <c r="C17" i="22"/>
  <c r="C16" i="22"/>
  <c r="C15" i="22"/>
  <c r="AB110" i="49"/>
  <c r="AA110" i="49"/>
  <c r="Z110" i="49"/>
  <c r="Y110" i="49"/>
  <c r="X110" i="49"/>
  <c r="W110" i="49"/>
  <c r="V110" i="49"/>
  <c r="U110" i="49"/>
  <c r="T110" i="49"/>
  <c r="S110" i="49"/>
  <c r="R110" i="49"/>
  <c r="Q110" i="49"/>
  <c r="P110" i="49"/>
  <c r="O110" i="49"/>
  <c r="N110" i="49"/>
  <c r="M110" i="49"/>
  <c r="L110" i="49"/>
  <c r="K110" i="49"/>
  <c r="J110" i="49"/>
  <c r="I110" i="49"/>
  <c r="H110" i="49"/>
  <c r="G110" i="49"/>
  <c r="F110" i="49"/>
  <c r="E110" i="49"/>
  <c r="AB109" i="49"/>
  <c r="AA109" i="49"/>
  <c r="Z109" i="49"/>
  <c r="Y109" i="49"/>
  <c r="X109" i="49"/>
  <c r="W109" i="49"/>
  <c r="V109" i="49"/>
  <c r="U109" i="49"/>
  <c r="T109" i="49"/>
  <c r="S109" i="49"/>
  <c r="R109" i="49"/>
  <c r="Q109" i="49"/>
  <c r="P109" i="49"/>
  <c r="O109" i="49"/>
  <c r="N109" i="49"/>
  <c r="M109" i="49"/>
  <c r="L109" i="49"/>
  <c r="K109" i="49"/>
  <c r="J109" i="49"/>
  <c r="I109" i="49"/>
  <c r="H109" i="49"/>
  <c r="G109" i="49"/>
  <c r="F109" i="49"/>
  <c r="E109" i="49"/>
  <c r="AB108" i="49"/>
  <c r="AA108" i="49"/>
  <c r="Z108" i="49"/>
  <c r="Y108" i="49"/>
  <c r="X108" i="49"/>
  <c r="W108" i="49"/>
  <c r="V108" i="49"/>
  <c r="U108" i="49"/>
  <c r="T108" i="49"/>
  <c r="P108" i="49"/>
  <c r="N108" i="49"/>
  <c r="M108" i="49"/>
  <c r="L108" i="49"/>
  <c r="K108" i="49"/>
  <c r="J108" i="49"/>
  <c r="I108" i="49"/>
  <c r="AB106" i="49"/>
  <c r="Z106" i="49"/>
  <c r="Y106" i="49"/>
  <c r="X106" i="49"/>
  <c r="W106" i="49"/>
  <c r="V106" i="49"/>
  <c r="U106" i="49"/>
  <c r="Q106" i="49"/>
  <c r="P106" i="49"/>
  <c r="N106" i="49"/>
  <c r="M106" i="49"/>
  <c r="L106" i="49"/>
  <c r="K106" i="49"/>
  <c r="J106" i="49"/>
  <c r="I106" i="49"/>
  <c r="E106" i="49"/>
  <c r="AB105" i="49"/>
  <c r="Z105" i="49"/>
  <c r="Y105" i="49"/>
  <c r="X105" i="49"/>
  <c r="W105" i="49"/>
  <c r="V105" i="49"/>
  <c r="U105" i="49"/>
  <c r="P105" i="49"/>
  <c r="N105" i="49"/>
  <c r="M105" i="49"/>
  <c r="L105" i="49"/>
  <c r="K105" i="49"/>
  <c r="J105" i="49"/>
  <c r="I105" i="49"/>
  <c r="E105" i="49"/>
  <c r="AB104" i="49"/>
  <c r="Z104" i="49"/>
  <c r="Y104" i="49"/>
  <c r="X104" i="49"/>
  <c r="W104" i="49"/>
  <c r="V104" i="49"/>
  <c r="U104" i="49"/>
  <c r="Q104" i="49"/>
  <c r="P104" i="49"/>
  <c r="N104" i="49"/>
  <c r="M104" i="49"/>
  <c r="L104" i="49"/>
  <c r="K104" i="49"/>
  <c r="J104" i="49"/>
  <c r="I104" i="49"/>
  <c r="AB102" i="49"/>
  <c r="Z102" i="49"/>
  <c r="Y102" i="49"/>
  <c r="X102" i="49"/>
  <c r="W102" i="49"/>
  <c r="V102" i="49"/>
  <c r="U102" i="49"/>
  <c r="R102" i="49"/>
  <c r="P102" i="49"/>
  <c r="N102" i="49"/>
  <c r="M102" i="49"/>
  <c r="L102" i="49"/>
  <c r="K102" i="49"/>
  <c r="J102" i="49"/>
  <c r="I102" i="49"/>
  <c r="AB101" i="49"/>
  <c r="Z101" i="49"/>
  <c r="Y101" i="49"/>
  <c r="X101" i="49"/>
  <c r="W101" i="49"/>
  <c r="V101" i="49"/>
  <c r="U101" i="49"/>
  <c r="Q101" i="49"/>
  <c r="P101" i="49"/>
  <c r="N101" i="49"/>
  <c r="M101" i="49"/>
  <c r="L101" i="49"/>
  <c r="K101" i="49"/>
  <c r="J101" i="49"/>
  <c r="I101" i="49"/>
  <c r="AB100" i="49"/>
  <c r="AA100" i="49"/>
  <c r="Z100" i="49"/>
  <c r="Y100" i="49"/>
  <c r="X100" i="49"/>
  <c r="W100" i="49"/>
  <c r="V100" i="49"/>
  <c r="U100" i="49"/>
  <c r="R100" i="49"/>
  <c r="Q100" i="49"/>
  <c r="P100" i="49"/>
  <c r="N100" i="49"/>
  <c r="M100" i="49"/>
  <c r="L100" i="49"/>
  <c r="K100" i="49"/>
  <c r="J100" i="49"/>
  <c r="I100" i="49"/>
  <c r="F100" i="49"/>
  <c r="AB98" i="49"/>
  <c r="AA98" i="49"/>
  <c r="Z98" i="49"/>
  <c r="Y98" i="49"/>
  <c r="X98" i="49"/>
  <c r="W98" i="49"/>
  <c r="V98" i="49"/>
  <c r="U98" i="49"/>
  <c r="Q98" i="49"/>
  <c r="P98" i="49"/>
  <c r="O98" i="49"/>
  <c r="N98" i="49"/>
  <c r="M98" i="49"/>
  <c r="L98" i="49"/>
  <c r="K98" i="49"/>
  <c r="J98" i="49"/>
  <c r="I98" i="49"/>
  <c r="AB97" i="49"/>
  <c r="AA97" i="49"/>
  <c r="Z97" i="49"/>
  <c r="Y97" i="49"/>
  <c r="X97" i="49"/>
  <c r="W97" i="49"/>
  <c r="V97" i="49"/>
  <c r="U97" i="49"/>
  <c r="Q97" i="49"/>
  <c r="P97" i="49"/>
  <c r="N97" i="49"/>
  <c r="M97" i="49"/>
  <c r="L97" i="49"/>
  <c r="K97" i="49"/>
  <c r="J97" i="49"/>
  <c r="I97" i="49"/>
  <c r="F97" i="49"/>
  <c r="AB96" i="49"/>
  <c r="AA96" i="49"/>
  <c r="Z96" i="49"/>
  <c r="Y96" i="49"/>
  <c r="X96" i="49"/>
  <c r="W96" i="49"/>
  <c r="V96" i="49"/>
  <c r="U96" i="49"/>
  <c r="R96" i="49"/>
  <c r="Q96" i="49"/>
  <c r="P96" i="49"/>
  <c r="N96" i="49"/>
  <c r="M96" i="49"/>
  <c r="L96" i="49"/>
  <c r="K96" i="49"/>
  <c r="J96" i="49"/>
  <c r="I96" i="49"/>
  <c r="AB94" i="49"/>
  <c r="AA94" i="49"/>
  <c r="Z94" i="49"/>
  <c r="Y94" i="49"/>
  <c r="X94" i="49"/>
  <c r="W94" i="49"/>
  <c r="V94" i="49"/>
  <c r="U94" i="49"/>
  <c r="Q94" i="49"/>
  <c r="P94" i="49"/>
  <c r="N94" i="49"/>
  <c r="M94" i="49"/>
  <c r="L94" i="49"/>
  <c r="K94" i="49"/>
  <c r="J94" i="49"/>
  <c r="I94" i="49"/>
  <c r="AB93" i="49"/>
  <c r="AA93" i="49"/>
  <c r="Z93" i="49"/>
  <c r="Y93" i="49"/>
  <c r="X93" i="49"/>
  <c r="W93" i="49"/>
  <c r="V93" i="49"/>
  <c r="U93" i="49"/>
  <c r="Q93" i="49"/>
  <c r="P93" i="49"/>
  <c r="N93" i="49"/>
  <c r="M93" i="49"/>
  <c r="L93" i="49"/>
  <c r="K93" i="49"/>
  <c r="J93" i="49"/>
  <c r="I93" i="49"/>
  <c r="F93" i="49"/>
  <c r="AB92" i="49"/>
  <c r="AA92" i="49"/>
  <c r="Z92" i="49"/>
  <c r="Y92" i="49"/>
  <c r="X92" i="49"/>
  <c r="W92" i="49"/>
  <c r="V92" i="49"/>
  <c r="U92" i="49"/>
  <c r="Q92" i="49"/>
  <c r="P92" i="49"/>
  <c r="N92" i="49"/>
  <c r="M92" i="49"/>
  <c r="L92" i="49"/>
  <c r="K92" i="49"/>
  <c r="J92" i="49"/>
  <c r="I92" i="49"/>
  <c r="E92" i="49"/>
  <c r="AB90" i="49"/>
  <c r="AA90" i="49"/>
  <c r="Z90" i="49"/>
  <c r="Y90" i="49"/>
  <c r="X90" i="49"/>
  <c r="W90" i="49"/>
  <c r="V90" i="49"/>
  <c r="U90" i="49"/>
  <c r="Q90" i="49"/>
  <c r="P90" i="49"/>
  <c r="O90" i="49"/>
  <c r="N90" i="49"/>
  <c r="M90" i="49"/>
  <c r="L90" i="49"/>
  <c r="K90" i="49"/>
  <c r="J90" i="49"/>
  <c r="I90" i="49"/>
  <c r="AB89" i="49"/>
  <c r="AA89" i="49"/>
  <c r="Z89" i="49"/>
  <c r="Y89" i="49"/>
  <c r="X89" i="49"/>
  <c r="W89" i="49"/>
  <c r="V89" i="49"/>
  <c r="U89" i="49"/>
  <c r="Q89" i="49"/>
  <c r="P89" i="49"/>
  <c r="N89" i="49"/>
  <c r="M89" i="49"/>
  <c r="L89" i="49"/>
  <c r="K89" i="49"/>
  <c r="J89" i="49"/>
  <c r="I89" i="49"/>
  <c r="E89" i="49"/>
  <c r="AB88" i="49"/>
  <c r="AA88" i="49"/>
  <c r="Z88" i="49"/>
  <c r="Y88" i="49"/>
  <c r="X88" i="49"/>
  <c r="W88" i="49"/>
  <c r="V88" i="49"/>
  <c r="U88" i="49"/>
  <c r="Q88" i="49"/>
  <c r="P88" i="49"/>
  <c r="N88" i="49"/>
  <c r="M88" i="49"/>
  <c r="L88" i="49"/>
  <c r="K88" i="49"/>
  <c r="J88" i="49"/>
  <c r="I88" i="49"/>
  <c r="E88" i="49"/>
  <c r="AB86" i="49"/>
  <c r="Z86" i="49"/>
  <c r="Y86" i="49"/>
  <c r="X86" i="49"/>
  <c r="W86" i="49"/>
  <c r="V86" i="49"/>
  <c r="U86" i="49"/>
  <c r="P86" i="49"/>
  <c r="O86" i="49"/>
  <c r="N86" i="49"/>
  <c r="M86" i="49"/>
  <c r="L86" i="49"/>
  <c r="K86" i="49"/>
  <c r="J86" i="49"/>
  <c r="I86" i="49"/>
  <c r="E86" i="49"/>
  <c r="AB85" i="49"/>
  <c r="AA85" i="49"/>
  <c r="Z85" i="49"/>
  <c r="Y85" i="49"/>
  <c r="X85" i="49"/>
  <c r="W85" i="49"/>
  <c r="V85" i="49"/>
  <c r="U85" i="49"/>
  <c r="R85" i="49"/>
  <c r="Q85" i="49"/>
  <c r="P85" i="49"/>
  <c r="N85" i="49"/>
  <c r="M85" i="49"/>
  <c r="L85" i="49"/>
  <c r="K85" i="49"/>
  <c r="J85" i="49"/>
  <c r="I85" i="49"/>
  <c r="E85" i="49"/>
  <c r="AB84" i="49"/>
  <c r="Z84" i="49"/>
  <c r="Y84" i="49"/>
  <c r="X84" i="49"/>
  <c r="W84" i="49"/>
  <c r="V84" i="49"/>
  <c r="U84" i="49"/>
  <c r="P84" i="49"/>
  <c r="N84" i="49"/>
  <c r="M84" i="49"/>
  <c r="L84" i="49"/>
  <c r="K84" i="49"/>
  <c r="J84" i="49"/>
  <c r="I84" i="49"/>
  <c r="E84" i="49"/>
  <c r="AB82" i="49"/>
  <c r="AA82" i="49"/>
  <c r="Z82" i="49"/>
  <c r="Y82" i="49"/>
  <c r="X82" i="49"/>
  <c r="W82" i="49"/>
  <c r="V82" i="49"/>
  <c r="U82" i="49"/>
  <c r="P82" i="49"/>
  <c r="O82" i="49"/>
  <c r="N82" i="49"/>
  <c r="M82" i="49"/>
  <c r="L82" i="49"/>
  <c r="K82" i="49"/>
  <c r="J82" i="49"/>
  <c r="I82" i="49"/>
  <c r="F82" i="49"/>
  <c r="E82" i="49"/>
  <c r="AB81" i="49"/>
  <c r="Z81" i="49"/>
  <c r="Y81" i="49"/>
  <c r="X81" i="49"/>
  <c r="W81" i="49"/>
  <c r="V81" i="49"/>
  <c r="U81" i="49"/>
  <c r="P81" i="49"/>
  <c r="N81" i="49"/>
  <c r="M81" i="49"/>
  <c r="L81" i="49"/>
  <c r="K81" i="49"/>
  <c r="J81" i="49"/>
  <c r="I81" i="49"/>
  <c r="E81" i="49"/>
  <c r="AB80" i="49"/>
  <c r="AA80" i="49"/>
  <c r="Z80" i="49"/>
  <c r="Y80" i="49"/>
  <c r="X80" i="49"/>
  <c r="W80" i="49"/>
  <c r="V80" i="49"/>
  <c r="U80" i="49"/>
  <c r="P80" i="49"/>
  <c r="N80" i="49"/>
  <c r="M80" i="49"/>
  <c r="L80" i="49"/>
  <c r="K80" i="49"/>
  <c r="J80" i="49"/>
  <c r="I80" i="49"/>
  <c r="E80" i="49"/>
  <c r="AB78" i="49"/>
  <c r="AA78" i="49"/>
  <c r="Z78" i="49"/>
  <c r="Y78" i="49"/>
  <c r="X78" i="49"/>
  <c r="W78" i="49"/>
  <c r="V78" i="49"/>
  <c r="U78" i="49"/>
  <c r="R78" i="49"/>
  <c r="Q78" i="49"/>
  <c r="P78" i="49"/>
  <c r="O78" i="49"/>
  <c r="N78" i="49"/>
  <c r="M78" i="49"/>
  <c r="L78" i="49"/>
  <c r="K78" i="49"/>
  <c r="J78" i="49"/>
  <c r="I78" i="49"/>
  <c r="E78" i="49"/>
  <c r="AB77" i="49"/>
  <c r="AA77" i="49"/>
  <c r="Z77" i="49"/>
  <c r="Y77" i="49"/>
  <c r="X77" i="49"/>
  <c r="W77" i="49"/>
  <c r="V77" i="49"/>
  <c r="U77" i="49"/>
  <c r="P77" i="49"/>
  <c r="N77" i="49"/>
  <c r="M77" i="49"/>
  <c r="L77" i="49"/>
  <c r="K77" i="49"/>
  <c r="J77" i="49"/>
  <c r="I77" i="49"/>
  <c r="E77" i="49"/>
  <c r="AB76" i="49"/>
  <c r="AA76" i="49"/>
  <c r="Z76" i="49"/>
  <c r="Y76" i="49"/>
  <c r="X76" i="49"/>
  <c r="W76" i="49"/>
  <c r="V76" i="49"/>
  <c r="U76" i="49"/>
  <c r="R76" i="49"/>
  <c r="Q76" i="49"/>
  <c r="P76" i="49"/>
  <c r="N76" i="49"/>
  <c r="M76" i="49"/>
  <c r="L76" i="49"/>
  <c r="K76" i="49"/>
  <c r="J76" i="49"/>
  <c r="I76" i="49"/>
  <c r="F76" i="49"/>
  <c r="E76" i="49"/>
  <c r="AB74" i="49"/>
  <c r="AA74" i="49"/>
  <c r="Z74" i="49"/>
  <c r="Y74" i="49"/>
  <c r="X74" i="49"/>
  <c r="W74" i="49"/>
  <c r="V74" i="49"/>
  <c r="U74" i="49"/>
  <c r="P74" i="49"/>
  <c r="O74" i="49"/>
  <c r="N74" i="49"/>
  <c r="M74" i="49"/>
  <c r="L74" i="49"/>
  <c r="K74" i="49"/>
  <c r="J74" i="49"/>
  <c r="I74" i="49"/>
  <c r="E74" i="49"/>
  <c r="AB73" i="49"/>
  <c r="Z73" i="49"/>
  <c r="Y73" i="49"/>
  <c r="X73" i="49"/>
  <c r="W73" i="49"/>
  <c r="V73" i="49"/>
  <c r="U73" i="49"/>
  <c r="Q73" i="49"/>
  <c r="P73" i="49"/>
  <c r="N73" i="49"/>
  <c r="M73" i="49"/>
  <c r="L73" i="49"/>
  <c r="K73" i="49"/>
  <c r="J73" i="49"/>
  <c r="I73" i="49"/>
  <c r="F73" i="49"/>
  <c r="E73" i="49"/>
  <c r="AB72" i="49"/>
  <c r="AA72" i="49"/>
  <c r="Z72" i="49"/>
  <c r="Y72" i="49"/>
  <c r="X72" i="49"/>
  <c r="W72" i="49"/>
  <c r="V72" i="49"/>
  <c r="U72" i="49"/>
  <c r="R72" i="49"/>
  <c r="P72" i="49"/>
  <c r="N72" i="49"/>
  <c r="M72" i="49"/>
  <c r="L72" i="49"/>
  <c r="K72" i="49"/>
  <c r="J72" i="49"/>
  <c r="I72" i="49"/>
  <c r="E72" i="49"/>
  <c r="AB70" i="49"/>
  <c r="AA70" i="49"/>
  <c r="Z70" i="49"/>
  <c r="Y70" i="49"/>
  <c r="X70" i="49"/>
  <c r="W70" i="49"/>
  <c r="V70" i="49"/>
  <c r="U70" i="49"/>
  <c r="Q70" i="49"/>
  <c r="P70" i="49"/>
  <c r="O70" i="49"/>
  <c r="N70" i="49"/>
  <c r="M70" i="49"/>
  <c r="L70" i="49"/>
  <c r="K70" i="49"/>
  <c r="J70" i="49"/>
  <c r="I70" i="49"/>
  <c r="E70" i="49"/>
  <c r="AB69" i="49"/>
  <c r="AA69" i="49"/>
  <c r="Z69" i="49"/>
  <c r="Y69" i="49"/>
  <c r="X69" i="49"/>
  <c r="W69" i="49"/>
  <c r="V69" i="49"/>
  <c r="U69" i="49"/>
  <c r="P69" i="49"/>
  <c r="N69" i="49"/>
  <c r="M69" i="49"/>
  <c r="L69" i="49"/>
  <c r="K69" i="49"/>
  <c r="J69" i="49"/>
  <c r="I69" i="49"/>
  <c r="F69" i="49"/>
  <c r="E69" i="49"/>
  <c r="AB68" i="49"/>
  <c r="AA68" i="49"/>
  <c r="Z68" i="49"/>
  <c r="Y68" i="49"/>
  <c r="X68" i="49"/>
  <c r="W68" i="49"/>
  <c r="V68" i="49"/>
  <c r="U68" i="49"/>
  <c r="Q68" i="49"/>
  <c r="P68" i="49"/>
  <c r="N68" i="49"/>
  <c r="M68" i="49"/>
  <c r="L68" i="49"/>
  <c r="K68" i="49"/>
  <c r="J68" i="49"/>
  <c r="I68" i="49"/>
  <c r="E68" i="49"/>
  <c r="AB66" i="49"/>
  <c r="AA66" i="49"/>
  <c r="Z66" i="49"/>
  <c r="Y66" i="49"/>
  <c r="X66" i="49"/>
  <c r="W66" i="49"/>
  <c r="V66" i="49"/>
  <c r="U66" i="49"/>
  <c r="Q66" i="49"/>
  <c r="P66" i="49"/>
  <c r="O66" i="49"/>
  <c r="N66" i="49"/>
  <c r="M66" i="49"/>
  <c r="L66" i="49"/>
  <c r="K66" i="49"/>
  <c r="J66" i="49"/>
  <c r="I66" i="49"/>
  <c r="E66" i="49"/>
  <c r="AB65" i="49"/>
  <c r="AA65" i="49"/>
  <c r="Z65" i="49"/>
  <c r="Y65" i="49"/>
  <c r="X65" i="49"/>
  <c r="W65" i="49"/>
  <c r="V65" i="49"/>
  <c r="U65" i="49"/>
  <c r="Q65" i="49"/>
  <c r="P65" i="49"/>
  <c r="N65" i="49"/>
  <c r="M65" i="49"/>
  <c r="L65" i="49"/>
  <c r="K65" i="49"/>
  <c r="J65" i="49"/>
  <c r="I65" i="49"/>
  <c r="AB64" i="49"/>
  <c r="AA64" i="49"/>
  <c r="Z64" i="49"/>
  <c r="Y64" i="49"/>
  <c r="X64" i="49"/>
  <c r="W64" i="49"/>
  <c r="V64" i="49"/>
  <c r="U64" i="49"/>
  <c r="Q64" i="49"/>
  <c r="P64" i="49"/>
  <c r="N64" i="49"/>
  <c r="M64" i="49"/>
  <c r="L64" i="49"/>
  <c r="K64" i="49"/>
  <c r="J64" i="49"/>
  <c r="I64" i="49"/>
  <c r="E64" i="49"/>
  <c r="AB110" i="47"/>
  <c r="AA110" i="47"/>
  <c r="Z110" i="47"/>
  <c r="Y110" i="47"/>
  <c r="X110" i="47"/>
  <c r="W110" i="47"/>
  <c r="V110" i="47"/>
  <c r="U110" i="47"/>
  <c r="Q110" i="47"/>
  <c r="P110" i="47"/>
  <c r="N110" i="47"/>
  <c r="M110" i="47"/>
  <c r="L110" i="47"/>
  <c r="K110" i="47"/>
  <c r="J110" i="47"/>
  <c r="I110" i="47"/>
  <c r="E110" i="47"/>
  <c r="AB109" i="47"/>
  <c r="Z109" i="47"/>
  <c r="Y109" i="47"/>
  <c r="X109" i="47"/>
  <c r="W109" i="47"/>
  <c r="V109" i="47"/>
  <c r="U109" i="47"/>
  <c r="P109" i="47"/>
  <c r="N109" i="47"/>
  <c r="M109" i="47"/>
  <c r="L109" i="47"/>
  <c r="K109" i="47"/>
  <c r="J109" i="47"/>
  <c r="I109" i="47"/>
  <c r="E109" i="47"/>
  <c r="AB108" i="47"/>
  <c r="Z108" i="47"/>
  <c r="Y108" i="47"/>
  <c r="X108" i="47"/>
  <c r="W108" i="47"/>
  <c r="V108" i="47"/>
  <c r="U108" i="47"/>
  <c r="Q108" i="47"/>
  <c r="P108" i="47"/>
  <c r="O108" i="47"/>
  <c r="N108" i="47"/>
  <c r="M108" i="47"/>
  <c r="L108" i="47"/>
  <c r="K108" i="47"/>
  <c r="J108" i="47"/>
  <c r="I108" i="47"/>
  <c r="E108" i="47"/>
  <c r="AB106" i="47"/>
  <c r="Z106" i="47"/>
  <c r="Y106" i="47"/>
  <c r="X106" i="47"/>
  <c r="W106" i="47"/>
  <c r="V106" i="47"/>
  <c r="U106" i="47"/>
  <c r="Q106" i="47"/>
  <c r="P106" i="47"/>
  <c r="N106" i="47"/>
  <c r="M106" i="47"/>
  <c r="L106" i="47"/>
  <c r="K106" i="47"/>
  <c r="J106" i="47"/>
  <c r="I106" i="47"/>
  <c r="H106" i="47"/>
  <c r="G106" i="47"/>
  <c r="E106" i="47"/>
  <c r="AB105" i="47"/>
  <c r="Z105" i="47"/>
  <c r="Y105" i="47"/>
  <c r="X105" i="47"/>
  <c r="W105" i="47"/>
  <c r="V105" i="47"/>
  <c r="U105" i="47"/>
  <c r="Q105" i="47"/>
  <c r="P105" i="47"/>
  <c r="N105" i="47"/>
  <c r="M105" i="47"/>
  <c r="L105" i="47"/>
  <c r="K105" i="47"/>
  <c r="J105" i="47"/>
  <c r="I105" i="47"/>
  <c r="E105" i="47"/>
  <c r="AB104" i="47"/>
  <c r="AA104" i="47"/>
  <c r="Z104" i="47"/>
  <c r="Y104" i="47"/>
  <c r="X104" i="47"/>
  <c r="W104" i="47"/>
  <c r="V104" i="47"/>
  <c r="U104" i="47"/>
  <c r="Q104" i="47"/>
  <c r="P104" i="47"/>
  <c r="N104" i="47"/>
  <c r="M104" i="47"/>
  <c r="L104" i="47"/>
  <c r="K104" i="47"/>
  <c r="J104" i="47"/>
  <c r="I104" i="47"/>
  <c r="E104" i="47"/>
  <c r="AB102" i="47"/>
  <c r="Z102" i="47"/>
  <c r="Y102" i="47"/>
  <c r="X102" i="47"/>
  <c r="W102" i="47"/>
  <c r="V102" i="47"/>
  <c r="U102" i="47"/>
  <c r="P102" i="47"/>
  <c r="N102" i="47"/>
  <c r="M102" i="47"/>
  <c r="L102" i="47"/>
  <c r="K102" i="47"/>
  <c r="J102" i="47"/>
  <c r="I102" i="47"/>
  <c r="E102" i="47"/>
  <c r="AB101" i="47"/>
  <c r="Z101" i="47"/>
  <c r="Y101" i="47"/>
  <c r="X101" i="47"/>
  <c r="W101" i="47"/>
  <c r="V101" i="47"/>
  <c r="U101" i="47"/>
  <c r="Q101" i="47"/>
  <c r="P101" i="47"/>
  <c r="O101" i="47"/>
  <c r="N101" i="47"/>
  <c r="M101" i="47"/>
  <c r="L101" i="47"/>
  <c r="K101" i="47"/>
  <c r="J101" i="47"/>
  <c r="I101" i="47"/>
  <c r="E101" i="47"/>
  <c r="AB100" i="47"/>
  <c r="Z100" i="47"/>
  <c r="Y100" i="47"/>
  <c r="X100" i="47"/>
  <c r="W100" i="47"/>
  <c r="V100" i="47"/>
  <c r="U100" i="47"/>
  <c r="Q100" i="47"/>
  <c r="P100" i="47"/>
  <c r="N100" i="47"/>
  <c r="M100" i="47"/>
  <c r="L100" i="47"/>
  <c r="K100" i="47"/>
  <c r="J100" i="47"/>
  <c r="I100" i="47"/>
  <c r="AB98" i="47"/>
  <c r="AA98" i="47"/>
  <c r="Z98" i="47"/>
  <c r="Y98" i="47"/>
  <c r="X98" i="47"/>
  <c r="W98" i="47"/>
  <c r="V98" i="47"/>
  <c r="U98" i="47"/>
  <c r="Q98" i="47"/>
  <c r="P98" i="47"/>
  <c r="N98" i="47"/>
  <c r="M98" i="47"/>
  <c r="L98" i="47"/>
  <c r="K98" i="47"/>
  <c r="J98" i="47"/>
  <c r="I98" i="47"/>
  <c r="H98" i="47"/>
  <c r="G98" i="47"/>
  <c r="AB97" i="47"/>
  <c r="AA97" i="47"/>
  <c r="Z97" i="47"/>
  <c r="Y97" i="47"/>
  <c r="X97" i="47"/>
  <c r="W97" i="47"/>
  <c r="V97" i="47"/>
  <c r="U97" i="47"/>
  <c r="P97" i="47"/>
  <c r="N97" i="47"/>
  <c r="M97" i="47"/>
  <c r="L97" i="47"/>
  <c r="K97" i="47"/>
  <c r="J97" i="47"/>
  <c r="I97" i="47"/>
  <c r="AB96" i="47"/>
  <c r="Z96" i="47"/>
  <c r="Y96" i="47"/>
  <c r="X96" i="47"/>
  <c r="W96" i="47"/>
  <c r="V96" i="47"/>
  <c r="U96" i="47"/>
  <c r="Q96" i="47"/>
  <c r="P96" i="47"/>
  <c r="O96" i="47"/>
  <c r="N96" i="47"/>
  <c r="M96" i="47"/>
  <c r="L96" i="47"/>
  <c r="K96" i="47"/>
  <c r="J96" i="47"/>
  <c r="I96" i="47"/>
  <c r="E96" i="47"/>
  <c r="AB94" i="47"/>
  <c r="Z94" i="47"/>
  <c r="Y94" i="47"/>
  <c r="X94" i="47"/>
  <c r="W94" i="47"/>
  <c r="V94" i="47"/>
  <c r="U94" i="47"/>
  <c r="Q94" i="47"/>
  <c r="P94" i="47"/>
  <c r="N94" i="47"/>
  <c r="M94" i="47"/>
  <c r="L94" i="47"/>
  <c r="K94" i="47"/>
  <c r="J94" i="47"/>
  <c r="I94" i="47"/>
  <c r="H94" i="47"/>
  <c r="E94" i="47"/>
  <c r="AB93" i="47"/>
  <c r="AA93" i="47"/>
  <c r="Z93" i="47"/>
  <c r="Y93" i="47"/>
  <c r="X93" i="47"/>
  <c r="W93" i="47"/>
  <c r="V93" i="47"/>
  <c r="U93" i="47"/>
  <c r="Q93" i="47"/>
  <c r="P93" i="47"/>
  <c r="O93" i="47"/>
  <c r="N93" i="47"/>
  <c r="M93" i="47"/>
  <c r="L93" i="47"/>
  <c r="K93" i="47"/>
  <c r="J93" i="47"/>
  <c r="I93" i="47"/>
  <c r="E93" i="47"/>
  <c r="AB92" i="47"/>
  <c r="Z92" i="47"/>
  <c r="Y92" i="47"/>
  <c r="X92" i="47"/>
  <c r="W92" i="47"/>
  <c r="V92" i="47"/>
  <c r="U92" i="47"/>
  <c r="P92" i="47"/>
  <c r="N92" i="47"/>
  <c r="M92" i="47"/>
  <c r="L92" i="47"/>
  <c r="K92" i="47"/>
  <c r="J92" i="47"/>
  <c r="I92" i="47"/>
  <c r="E92" i="47"/>
  <c r="AB90" i="47"/>
  <c r="AA90" i="47"/>
  <c r="Z90" i="47"/>
  <c r="Y90" i="47"/>
  <c r="X90" i="47"/>
  <c r="W90" i="47"/>
  <c r="V90" i="47"/>
  <c r="U90" i="47"/>
  <c r="Q90" i="47"/>
  <c r="P90" i="47"/>
  <c r="N90" i="47"/>
  <c r="M90" i="47"/>
  <c r="L90" i="47"/>
  <c r="K90" i="47"/>
  <c r="J90" i="47"/>
  <c r="I90" i="47"/>
  <c r="G90" i="47"/>
  <c r="E90" i="47"/>
  <c r="AB89" i="47"/>
  <c r="AA89" i="47"/>
  <c r="Z89" i="47"/>
  <c r="Y89" i="47"/>
  <c r="X89" i="47"/>
  <c r="W89" i="47"/>
  <c r="V89" i="47"/>
  <c r="U89" i="47"/>
  <c r="P89" i="47"/>
  <c r="N89" i="47"/>
  <c r="M89" i="47"/>
  <c r="L89" i="47"/>
  <c r="K89" i="47"/>
  <c r="J89" i="47"/>
  <c r="I89" i="47"/>
  <c r="E89" i="47"/>
  <c r="AB88" i="47"/>
  <c r="Z88" i="47"/>
  <c r="Y88" i="47"/>
  <c r="X88" i="47"/>
  <c r="W88" i="47"/>
  <c r="V88" i="47"/>
  <c r="U88" i="47"/>
  <c r="P88" i="47"/>
  <c r="O88" i="47"/>
  <c r="N88" i="47"/>
  <c r="M88" i="47"/>
  <c r="L88" i="47"/>
  <c r="K88" i="47"/>
  <c r="J88" i="47"/>
  <c r="I88" i="47"/>
  <c r="AB86" i="47"/>
  <c r="AA86" i="47"/>
  <c r="Z86" i="47"/>
  <c r="Y86" i="47"/>
  <c r="X86" i="47"/>
  <c r="W86" i="47"/>
  <c r="V86" i="47"/>
  <c r="U86" i="47"/>
  <c r="Q86" i="47"/>
  <c r="P86" i="47"/>
  <c r="N86" i="47"/>
  <c r="M86" i="47"/>
  <c r="L86" i="47"/>
  <c r="K86" i="47"/>
  <c r="J86" i="47"/>
  <c r="I86" i="47"/>
  <c r="E86" i="47"/>
  <c r="AB85" i="47"/>
  <c r="Z85" i="47"/>
  <c r="Y85" i="47"/>
  <c r="X85" i="47"/>
  <c r="W85" i="47"/>
  <c r="V85" i="47"/>
  <c r="U85" i="47"/>
  <c r="Q85" i="47"/>
  <c r="P85" i="47"/>
  <c r="N85" i="47"/>
  <c r="M85" i="47"/>
  <c r="L85" i="47"/>
  <c r="K85" i="47"/>
  <c r="J85" i="47"/>
  <c r="I85" i="47"/>
  <c r="E85" i="47"/>
  <c r="AB84" i="47"/>
  <c r="Z84" i="47"/>
  <c r="Y84" i="47"/>
  <c r="X84" i="47"/>
  <c r="W84" i="47"/>
  <c r="V84" i="47"/>
  <c r="U84" i="47"/>
  <c r="Q84" i="47"/>
  <c r="P84" i="47"/>
  <c r="O84" i="47"/>
  <c r="N84" i="47"/>
  <c r="M84" i="47"/>
  <c r="L84" i="47"/>
  <c r="K84" i="47"/>
  <c r="J84" i="47"/>
  <c r="I84" i="47"/>
  <c r="E84" i="47"/>
  <c r="AB82" i="47"/>
  <c r="Z82" i="47"/>
  <c r="Y82" i="47"/>
  <c r="X82" i="47"/>
  <c r="W82" i="47"/>
  <c r="V82" i="47"/>
  <c r="U82" i="47"/>
  <c r="Q82" i="47"/>
  <c r="P82" i="47"/>
  <c r="N82" i="47"/>
  <c r="M82" i="47"/>
  <c r="L82" i="47"/>
  <c r="K82" i="47"/>
  <c r="J82" i="47"/>
  <c r="I82" i="47"/>
  <c r="G82" i="47"/>
  <c r="E82" i="47"/>
  <c r="AB81" i="47"/>
  <c r="Z81" i="47"/>
  <c r="Y81" i="47"/>
  <c r="X81" i="47"/>
  <c r="W81" i="47"/>
  <c r="V81" i="47"/>
  <c r="U81" i="47"/>
  <c r="P81" i="47"/>
  <c r="N81" i="47"/>
  <c r="M81" i="47"/>
  <c r="L81" i="47"/>
  <c r="K81" i="47"/>
  <c r="J81" i="47"/>
  <c r="I81" i="47"/>
  <c r="AB80" i="47"/>
  <c r="AA80" i="47"/>
  <c r="Z80" i="47"/>
  <c r="Y80" i="47"/>
  <c r="X80" i="47"/>
  <c r="W80" i="47"/>
  <c r="V80" i="47"/>
  <c r="U80" i="47"/>
  <c r="Q80" i="47"/>
  <c r="P80" i="47"/>
  <c r="N80" i="47"/>
  <c r="M80" i="47"/>
  <c r="L80" i="47"/>
  <c r="K80" i="47"/>
  <c r="J80" i="47"/>
  <c r="I80" i="47"/>
  <c r="E80" i="47"/>
  <c r="AB78" i="47"/>
  <c r="Z78" i="47"/>
  <c r="Y78" i="47"/>
  <c r="X78" i="47"/>
  <c r="W78" i="47"/>
  <c r="V78" i="47"/>
  <c r="U78" i="47"/>
  <c r="P78" i="47"/>
  <c r="N78" i="47"/>
  <c r="M78" i="47"/>
  <c r="L78" i="47"/>
  <c r="K78" i="47"/>
  <c r="J78" i="47"/>
  <c r="I78" i="47"/>
  <c r="E78" i="47"/>
  <c r="AB77" i="47"/>
  <c r="AA77" i="47"/>
  <c r="Z77" i="47"/>
  <c r="Y77" i="47"/>
  <c r="X77" i="47"/>
  <c r="W77" i="47"/>
  <c r="V77" i="47"/>
  <c r="U77" i="47"/>
  <c r="Q77" i="47"/>
  <c r="P77" i="47"/>
  <c r="O77" i="47"/>
  <c r="N77" i="47"/>
  <c r="M77" i="47"/>
  <c r="L77" i="47"/>
  <c r="K77" i="47"/>
  <c r="J77" i="47"/>
  <c r="I77" i="47"/>
  <c r="E77" i="47"/>
  <c r="AB76" i="47"/>
  <c r="Z76" i="47"/>
  <c r="Y76" i="47"/>
  <c r="X76" i="47"/>
  <c r="W76" i="47"/>
  <c r="V76" i="47"/>
  <c r="U76" i="47"/>
  <c r="Q76" i="47"/>
  <c r="P76" i="47"/>
  <c r="N76" i="47"/>
  <c r="M76" i="47"/>
  <c r="L76" i="47"/>
  <c r="K76" i="47"/>
  <c r="J76" i="47"/>
  <c r="I76" i="47"/>
  <c r="AB74" i="47"/>
  <c r="AA74" i="47"/>
  <c r="Z74" i="47"/>
  <c r="Y74" i="47"/>
  <c r="X74" i="47"/>
  <c r="W74" i="47"/>
  <c r="V74" i="47"/>
  <c r="U74" i="47"/>
  <c r="T74" i="47"/>
  <c r="Q74" i="47"/>
  <c r="P74" i="47"/>
  <c r="N74" i="47"/>
  <c r="M74" i="47"/>
  <c r="L74" i="47"/>
  <c r="K74" i="47"/>
  <c r="J74" i="47"/>
  <c r="I74" i="47"/>
  <c r="G74" i="47"/>
  <c r="F74" i="47"/>
  <c r="E74" i="47"/>
  <c r="AB73" i="47"/>
  <c r="Z73" i="47"/>
  <c r="Y73" i="47"/>
  <c r="X73" i="47"/>
  <c r="W73" i="47"/>
  <c r="V73" i="47"/>
  <c r="U73" i="47"/>
  <c r="T73" i="47"/>
  <c r="S73" i="47"/>
  <c r="P73" i="47"/>
  <c r="N73" i="47"/>
  <c r="M73" i="47"/>
  <c r="L73" i="47"/>
  <c r="K73" i="47"/>
  <c r="J73" i="47"/>
  <c r="I73" i="47"/>
  <c r="H73" i="47"/>
  <c r="G73" i="47"/>
  <c r="F73" i="47"/>
  <c r="AB72" i="47"/>
  <c r="Z72" i="47"/>
  <c r="Y72" i="47"/>
  <c r="X72" i="47"/>
  <c r="W72" i="47"/>
  <c r="V72" i="47"/>
  <c r="U72" i="47"/>
  <c r="S72" i="47"/>
  <c r="Q72" i="47"/>
  <c r="P72" i="47"/>
  <c r="N72" i="47"/>
  <c r="M72" i="47"/>
  <c r="L72" i="47"/>
  <c r="K72" i="47"/>
  <c r="J72" i="47"/>
  <c r="I72" i="47"/>
  <c r="G72" i="47"/>
  <c r="E72" i="47"/>
  <c r="AB70" i="47"/>
  <c r="Z70" i="47"/>
  <c r="Y70" i="47"/>
  <c r="X70" i="47"/>
  <c r="W70" i="47"/>
  <c r="V70" i="47"/>
  <c r="U70" i="47"/>
  <c r="S70" i="47"/>
  <c r="Q70" i="47"/>
  <c r="P70" i="47"/>
  <c r="N70" i="47"/>
  <c r="M70" i="47"/>
  <c r="L70" i="47"/>
  <c r="K70" i="47"/>
  <c r="J70" i="47"/>
  <c r="I70" i="47"/>
  <c r="G70" i="47"/>
  <c r="AB69" i="47"/>
  <c r="Z69" i="47"/>
  <c r="Y69" i="47"/>
  <c r="X69" i="47"/>
  <c r="W69" i="47"/>
  <c r="V69" i="47"/>
  <c r="U69" i="47"/>
  <c r="S69" i="47"/>
  <c r="R69" i="47"/>
  <c r="Q69" i="47"/>
  <c r="P69" i="47"/>
  <c r="N69" i="47"/>
  <c r="M69" i="47"/>
  <c r="L69" i="47"/>
  <c r="K69" i="47"/>
  <c r="J69" i="47"/>
  <c r="I69" i="47"/>
  <c r="G69" i="47"/>
  <c r="F69" i="47"/>
  <c r="E69" i="47"/>
  <c r="AB68" i="47"/>
  <c r="Z68" i="47"/>
  <c r="Y68" i="47"/>
  <c r="X68" i="47"/>
  <c r="W68" i="47"/>
  <c r="V68" i="47"/>
  <c r="U68" i="47"/>
  <c r="T68" i="47"/>
  <c r="S68" i="47"/>
  <c r="R68" i="47"/>
  <c r="P68" i="47"/>
  <c r="N68" i="47"/>
  <c r="M68" i="47"/>
  <c r="L68" i="47"/>
  <c r="K68" i="47"/>
  <c r="J68" i="47"/>
  <c r="I68" i="47"/>
  <c r="G68" i="47"/>
  <c r="AB66" i="47"/>
  <c r="Z66" i="47"/>
  <c r="Y66" i="47"/>
  <c r="X66" i="47"/>
  <c r="W66" i="47"/>
  <c r="V66" i="47"/>
  <c r="U66" i="47"/>
  <c r="S66" i="47"/>
  <c r="P66" i="47"/>
  <c r="N66" i="47"/>
  <c r="M66" i="47"/>
  <c r="L66" i="47"/>
  <c r="K66" i="47"/>
  <c r="J66" i="47"/>
  <c r="I66" i="47"/>
  <c r="G66" i="47"/>
  <c r="E66" i="47"/>
  <c r="AB65" i="47"/>
  <c r="Z65" i="47"/>
  <c r="Y65" i="47"/>
  <c r="X65" i="47"/>
  <c r="W65" i="47"/>
  <c r="V65" i="47"/>
  <c r="U65" i="47"/>
  <c r="T65" i="47"/>
  <c r="S65" i="47"/>
  <c r="Q65" i="47"/>
  <c r="P65" i="47"/>
  <c r="N65" i="47"/>
  <c r="M65" i="47"/>
  <c r="L65" i="47"/>
  <c r="K65" i="47"/>
  <c r="J65" i="47"/>
  <c r="I65" i="47"/>
  <c r="H65" i="47"/>
  <c r="G65" i="47"/>
  <c r="E65" i="47"/>
  <c r="AB64" i="47"/>
  <c r="Z64" i="47"/>
  <c r="Y64" i="47"/>
  <c r="X64" i="47"/>
  <c r="W64" i="47"/>
  <c r="V64" i="47"/>
  <c r="U64" i="47"/>
  <c r="S64" i="47"/>
  <c r="Q64" i="47"/>
  <c r="P64" i="47"/>
  <c r="N64" i="47"/>
  <c r="M64" i="47"/>
  <c r="L64" i="47"/>
  <c r="K64" i="47"/>
  <c r="J64" i="47"/>
  <c r="I64" i="47"/>
  <c r="G64" i="47"/>
  <c r="F64" i="47"/>
  <c r="H91" i="50" l="1"/>
  <c r="T79" i="50"/>
  <c r="J91" i="50"/>
  <c r="K67" i="50"/>
  <c r="Q71" i="50"/>
  <c r="AC101" i="50"/>
  <c r="E71" i="50"/>
  <c r="AA71" i="50"/>
  <c r="T71" i="50"/>
  <c r="L67" i="50"/>
  <c r="X79" i="50"/>
  <c r="AC102" i="50"/>
  <c r="G91" i="50"/>
  <c r="O91" i="50"/>
  <c r="J75" i="50"/>
  <c r="AA91" i="50"/>
  <c r="Z91" i="50"/>
  <c r="L87" i="50"/>
  <c r="O75" i="50"/>
  <c r="Q91" i="50"/>
  <c r="I75" i="50"/>
  <c r="D91" i="50"/>
  <c r="X75" i="50"/>
  <c r="P91" i="50"/>
  <c r="AB91" i="50"/>
  <c r="F91" i="50"/>
  <c r="AC77" i="50"/>
  <c r="AC82" i="50"/>
  <c r="AC72" i="50"/>
  <c r="AC69" i="50"/>
  <c r="AC64" i="50"/>
  <c r="AB71" i="50"/>
  <c r="AC84" i="50"/>
  <c r="AC76" i="50"/>
  <c r="AC68" i="50"/>
  <c r="AC106" i="50"/>
  <c r="W91" i="50"/>
  <c r="W67" i="50"/>
  <c r="AC93" i="50"/>
  <c r="AC81" i="50"/>
  <c r="U79" i="50"/>
  <c r="U71" i="50"/>
  <c r="AC98" i="50"/>
  <c r="T91" i="50"/>
  <c r="AC70" i="50"/>
  <c r="AC94" i="50"/>
  <c r="AC85" i="50"/>
  <c r="AC97" i="50"/>
  <c r="AC105" i="50"/>
  <c r="AC90" i="50"/>
  <c r="E67" i="50"/>
  <c r="AC66" i="50"/>
  <c r="N71" i="50"/>
  <c r="AC109" i="50"/>
  <c r="AC74" i="50"/>
  <c r="N79" i="50"/>
  <c r="H71" i="50"/>
  <c r="V75" i="50"/>
  <c r="AC65" i="50"/>
  <c r="I71" i="50"/>
  <c r="AC86" i="50"/>
  <c r="AC88" i="50"/>
  <c r="AC73" i="50"/>
  <c r="AC110" i="50"/>
  <c r="Z107" i="50"/>
  <c r="N107" i="50"/>
  <c r="Y107" i="50"/>
  <c r="M107" i="50"/>
  <c r="X107" i="50"/>
  <c r="L107" i="50"/>
  <c r="W107" i="50"/>
  <c r="K107" i="50"/>
  <c r="AC104" i="50"/>
  <c r="V107" i="50"/>
  <c r="J107" i="50"/>
  <c r="U107" i="50"/>
  <c r="I107" i="50"/>
  <c r="T107" i="50"/>
  <c r="H107" i="50"/>
  <c r="S107" i="50"/>
  <c r="G107" i="50"/>
  <c r="R107" i="50"/>
  <c r="F107" i="50"/>
  <c r="AB107" i="50"/>
  <c r="P107" i="50"/>
  <c r="D107" i="50"/>
  <c r="AA107" i="50"/>
  <c r="Q107" i="50"/>
  <c r="O107" i="50"/>
  <c r="E107" i="50"/>
  <c r="J87" i="50"/>
  <c r="AB87" i="50"/>
  <c r="K87" i="50"/>
  <c r="AC78" i="50"/>
  <c r="P79" i="50"/>
  <c r="N87" i="50"/>
  <c r="Q87" i="50"/>
  <c r="W87" i="50"/>
  <c r="T99" i="50"/>
  <c r="H99" i="50"/>
  <c r="S99" i="50"/>
  <c r="G99" i="50"/>
  <c r="R99" i="50"/>
  <c r="F99" i="50"/>
  <c r="Q99" i="50"/>
  <c r="E99" i="50"/>
  <c r="AB99" i="50"/>
  <c r="P99" i="50"/>
  <c r="D99" i="50"/>
  <c r="AA99" i="50"/>
  <c r="O99" i="50"/>
  <c r="Z99" i="50"/>
  <c r="N99" i="50"/>
  <c r="Y99" i="50"/>
  <c r="M99" i="50"/>
  <c r="X99" i="50"/>
  <c r="L99" i="50"/>
  <c r="V99" i="50"/>
  <c r="J99" i="50"/>
  <c r="W99" i="50"/>
  <c r="U99" i="50"/>
  <c r="K99" i="50"/>
  <c r="I99" i="50"/>
  <c r="AC96" i="50"/>
  <c r="W103" i="50"/>
  <c r="K103" i="50"/>
  <c r="AC100" i="50"/>
  <c r="V103" i="50"/>
  <c r="J103" i="50"/>
  <c r="U103" i="50"/>
  <c r="I103" i="50"/>
  <c r="T103" i="50"/>
  <c r="H103" i="50"/>
  <c r="S103" i="50"/>
  <c r="G103" i="50"/>
  <c r="R103" i="50"/>
  <c r="F103" i="50"/>
  <c r="Q103" i="50"/>
  <c r="E103" i="50"/>
  <c r="AB103" i="50"/>
  <c r="P103" i="50"/>
  <c r="D103" i="50"/>
  <c r="AA103" i="50"/>
  <c r="O103" i="50"/>
  <c r="Y103" i="50"/>
  <c r="M103" i="50"/>
  <c r="N103" i="50"/>
  <c r="L103" i="50"/>
  <c r="Z103" i="50"/>
  <c r="X103" i="50"/>
  <c r="V87" i="50"/>
  <c r="F87" i="50"/>
  <c r="T83" i="50"/>
  <c r="H83" i="50"/>
  <c r="R83" i="50"/>
  <c r="F83" i="50"/>
  <c r="Q83" i="50"/>
  <c r="E83" i="50"/>
  <c r="AB83" i="50"/>
  <c r="P83" i="50"/>
  <c r="D83" i="50"/>
  <c r="AA83" i="50"/>
  <c r="O83" i="50"/>
  <c r="Z83" i="50"/>
  <c r="N83" i="50"/>
  <c r="Y83" i="50"/>
  <c r="M83" i="50"/>
  <c r="X83" i="50"/>
  <c r="L83" i="50"/>
  <c r="V83" i="50"/>
  <c r="J83" i="50"/>
  <c r="S83" i="50"/>
  <c r="K83" i="50"/>
  <c r="I83" i="50"/>
  <c r="G83" i="50"/>
  <c r="AC80" i="50"/>
  <c r="W83" i="50"/>
  <c r="U83" i="50"/>
  <c r="E87" i="50"/>
  <c r="X87" i="50"/>
  <c r="R87" i="50"/>
  <c r="Z87" i="50"/>
  <c r="G87" i="50"/>
  <c r="Q75" i="50"/>
  <c r="F75" i="50"/>
  <c r="W75" i="50"/>
  <c r="M75" i="50"/>
  <c r="X91" i="50"/>
  <c r="M87" i="50"/>
  <c r="S87" i="50"/>
  <c r="AC89" i="50"/>
  <c r="M91" i="50"/>
  <c r="R75" i="50"/>
  <c r="L75" i="50"/>
  <c r="S91" i="50"/>
  <c r="N91" i="50"/>
  <c r="Y87" i="50"/>
  <c r="H87" i="50"/>
  <c r="Q111" i="50"/>
  <c r="E111" i="50"/>
  <c r="AB111" i="50"/>
  <c r="P111" i="50"/>
  <c r="D111" i="50"/>
  <c r="AA111" i="50"/>
  <c r="O111" i="50"/>
  <c r="Z111" i="50"/>
  <c r="N111" i="50"/>
  <c r="Y111" i="50"/>
  <c r="M111" i="50"/>
  <c r="X111" i="50"/>
  <c r="L111" i="50"/>
  <c r="W111" i="50"/>
  <c r="K111" i="50"/>
  <c r="AC108" i="50"/>
  <c r="V111" i="50"/>
  <c r="J111" i="50"/>
  <c r="U111" i="50"/>
  <c r="I111" i="50"/>
  <c r="S111" i="50"/>
  <c r="G111" i="50"/>
  <c r="T111" i="50"/>
  <c r="R111" i="50"/>
  <c r="H111" i="50"/>
  <c r="F111" i="50"/>
  <c r="O87" i="50"/>
  <c r="T87" i="50"/>
  <c r="AA87" i="50"/>
  <c r="I87" i="50"/>
  <c r="F79" i="50"/>
  <c r="Q95" i="50"/>
  <c r="E95" i="50"/>
  <c r="AB95" i="50"/>
  <c r="AA95" i="50"/>
  <c r="O95" i="50"/>
  <c r="Z95" i="50"/>
  <c r="N95" i="50"/>
  <c r="Y95" i="50"/>
  <c r="M95" i="50"/>
  <c r="X95" i="50"/>
  <c r="L95" i="50"/>
  <c r="W95" i="50"/>
  <c r="K95" i="50"/>
  <c r="AC92" i="50"/>
  <c r="V95" i="50"/>
  <c r="J95" i="50"/>
  <c r="U95" i="50"/>
  <c r="I95" i="50"/>
  <c r="S95" i="50"/>
  <c r="G95" i="50"/>
  <c r="P95" i="50"/>
  <c r="H95" i="50"/>
  <c r="F95" i="50"/>
  <c r="D95" i="50"/>
  <c r="T95" i="50"/>
  <c r="R95" i="50"/>
  <c r="H75" i="50"/>
  <c r="Z75" i="50"/>
  <c r="E75" i="50"/>
  <c r="I91" i="50"/>
  <c r="D87" i="50"/>
  <c r="U87" i="50"/>
  <c r="T75" i="50"/>
  <c r="U91" i="50"/>
  <c r="E91" i="50"/>
  <c r="H79" i="50"/>
  <c r="K79" i="50"/>
  <c r="P87" i="50"/>
  <c r="AG27" i="50"/>
  <c r="AG24" i="50"/>
  <c r="AG25" i="50" s="1"/>
  <c r="D57" i="49"/>
  <c r="D56" i="49"/>
  <c r="D55" i="49"/>
  <c r="D53" i="49"/>
  <c r="D52" i="49"/>
  <c r="D105" i="49" s="1"/>
  <c r="D51" i="49"/>
  <c r="D54" i="49" s="1"/>
  <c r="D49" i="49"/>
  <c r="D102" i="49" s="1"/>
  <c r="D48" i="49"/>
  <c r="D47" i="49"/>
  <c r="D45" i="49"/>
  <c r="D44" i="49"/>
  <c r="D97" i="49" s="1"/>
  <c r="D43" i="49"/>
  <c r="D96" i="49" s="1"/>
  <c r="D41" i="49"/>
  <c r="D40" i="49"/>
  <c r="D39" i="49"/>
  <c r="D37" i="49"/>
  <c r="D36" i="49"/>
  <c r="D89" i="49" s="1"/>
  <c r="D35" i="49"/>
  <c r="D38" i="49" s="1"/>
  <c r="D33" i="49"/>
  <c r="D86" i="49" s="1"/>
  <c r="D32" i="49"/>
  <c r="D31" i="49"/>
  <c r="D29" i="49"/>
  <c r="D28" i="49"/>
  <c r="D81" i="49" s="1"/>
  <c r="D27" i="49"/>
  <c r="D80" i="49" s="1"/>
  <c r="D25" i="49"/>
  <c r="D24" i="49"/>
  <c r="D77" i="49" s="1"/>
  <c r="D23" i="49"/>
  <c r="D21" i="49"/>
  <c r="D74" i="49" s="1"/>
  <c r="D20" i="49"/>
  <c r="D19" i="49"/>
  <c r="D17" i="49"/>
  <c r="D16" i="49"/>
  <c r="D15" i="49"/>
  <c r="D13" i="49"/>
  <c r="D12" i="49"/>
  <c r="D65" i="49" s="1"/>
  <c r="D11" i="49"/>
  <c r="D14" i="49" s="1"/>
  <c r="D6" i="49"/>
  <c r="A63" i="49" s="1"/>
  <c r="A55" i="49"/>
  <c r="A51" i="49"/>
  <c r="A47" i="49"/>
  <c r="A100" i="49" s="1"/>
  <c r="A39" i="49"/>
  <c r="A92" i="49" s="1"/>
  <c r="A43" i="49"/>
  <c r="A96" i="49" s="1"/>
  <c r="A35" i="49"/>
  <c r="A88" i="49" s="1"/>
  <c r="A31" i="49"/>
  <c r="A27" i="49"/>
  <c r="A80" i="49" s="1"/>
  <c r="A23" i="49"/>
  <c r="A19" i="49"/>
  <c r="A15" i="49"/>
  <c r="A68" i="49" s="1"/>
  <c r="A11" i="49"/>
  <c r="A64" i="49" s="1"/>
  <c r="D3" i="17"/>
  <c r="D101" i="49"/>
  <c r="D58" i="49"/>
  <c r="A108" i="49"/>
  <c r="D106" i="49"/>
  <c r="A104" i="49"/>
  <c r="A84" i="49"/>
  <c r="D78" i="49"/>
  <c r="AG23" i="49"/>
  <c r="AG27" i="49" s="1"/>
  <c r="A76" i="49"/>
  <c r="A72" i="49"/>
  <c r="AF17" i="49"/>
  <c r="AF21" i="49" s="1"/>
  <c r="AF25" i="49" s="1"/>
  <c r="AF29" i="49" s="1"/>
  <c r="AF33" i="49" s="1"/>
  <c r="AF37" i="49" s="1"/>
  <c r="AF41" i="49" s="1"/>
  <c r="AF45" i="49" s="1"/>
  <c r="AF49" i="49" s="1"/>
  <c r="AF53" i="49" s="1"/>
  <c r="AF57" i="49" s="1"/>
  <c r="AF16" i="49"/>
  <c r="AF20" i="49" s="1"/>
  <c r="AF24" i="49" s="1"/>
  <c r="AF28" i="49" s="1"/>
  <c r="AF32" i="49" s="1"/>
  <c r="AF36" i="49" s="1"/>
  <c r="AF40" i="49" s="1"/>
  <c r="AF44" i="49" s="1"/>
  <c r="AF48" i="49" s="1"/>
  <c r="AF52" i="49" s="1"/>
  <c r="AF56" i="49" s="1"/>
  <c r="D69" i="49"/>
  <c r="AG15" i="49"/>
  <c r="AG19" i="49" s="1"/>
  <c r="AG20" i="49" s="1"/>
  <c r="AG21" i="49" s="1"/>
  <c r="AF15" i="49"/>
  <c r="AF19" i="49" s="1"/>
  <c r="AF23" i="49" s="1"/>
  <c r="AF27" i="49" s="1"/>
  <c r="AF31" i="49" s="1"/>
  <c r="AF35" i="49" s="1"/>
  <c r="AF39" i="49" s="1"/>
  <c r="AF43" i="49" s="1"/>
  <c r="AF47" i="49" s="1"/>
  <c r="AF51" i="49" s="1"/>
  <c r="AF55" i="49" s="1"/>
  <c r="AG12" i="49"/>
  <c r="AG13" i="49" s="1"/>
  <c r="D18" i="49" l="1"/>
  <c r="D50" i="49"/>
  <c r="AC67" i="50"/>
  <c r="W11" i="50" s="1"/>
  <c r="AC71" i="50"/>
  <c r="O17" i="50" s="1"/>
  <c r="AC79" i="50"/>
  <c r="X25" i="50" s="1"/>
  <c r="AC91" i="50"/>
  <c r="AC83" i="50"/>
  <c r="AC87" i="50"/>
  <c r="AB13" i="50"/>
  <c r="P13" i="50"/>
  <c r="T12" i="50"/>
  <c r="S13" i="50"/>
  <c r="V11" i="50"/>
  <c r="J11" i="50"/>
  <c r="Z13" i="50"/>
  <c r="N13" i="50"/>
  <c r="R12" i="50"/>
  <c r="F12" i="50"/>
  <c r="U11" i="50"/>
  <c r="I11" i="50"/>
  <c r="Y13" i="50"/>
  <c r="M13" i="50"/>
  <c r="T11" i="50"/>
  <c r="H11" i="50"/>
  <c r="X13" i="50"/>
  <c r="L13" i="50"/>
  <c r="AB12" i="50"/>
  <c r="P12" i="50"/>
  <c r="S11" i="50"/>
  <c r="G11" i="50"/>
  <c r="G13" i="50"/>
  <c r="N11" i="50"/>
  <c r="K13" i="50"/>
  <c r="AA12" i="50"/>
  <c r="O12" i="50"/>
  <c r="R11" i="50"/>
  <c r="F11" i="50"/>
  <c r="Z11" i="50"/>
  <c r="V13" i="50"/>
  <c r="J13" i="50"/>
  <c r="Z12" i="50"/>
  <c r="N12" i="50"/>
  <c r="Q11" i="50"/>
  <c r="W12" i="50"/>
  <c r="U13" i="50"/>
  <c r="I13" i="50"/>
  <c r="Y12" i="50"/>
  <c r="M12" i="50"/>
  <c r="AB11" i="50"/>
  <c r="P11" i="50"/>
  <c r="T13" i="50"/>
  <c r="H13" i="50"/>
  <c r="X12" i="50"/>
  <c r="L12" i="50"/>
  <c r="AA11" i="50"/>
  <c r="O11" i="50"/>
  <c r="R13" i="50"/>
  <c r="F13" i="50"/>
  <c r="V12" i="50"/>
  <c r="J12" i="50"/>
  <c r="Y11" i="50"/>
  <c r="M11" i="50"/>
  <c r="Q13" i="50"/>
  <c r="E13" i="50"/>
  <c r="U12" i="50"/>
  <c r="I12" i="50"/>
  <c r="X11" i="50"/>
  <c r="L11" i="50"/>
  <c r="AC99" i="50"/>
  <c r="AC111" i="50"/>
  <c r="AC103" i="50"/>
  <c r="AB17" i="50"/>
  <c r="P17" i="50"/>
  <c r="AA17" i="50"/>
  <c r="X17" i="50"/>
  <c r="Z16" i="50"/>
  <c r="S15" i="50"/>
  <c r="G15" i="50"/>
  <c r="J15" i="50"/>
  <c r="W17" i="50"/>
  <c r="H17" i="50"/>
  <c r="F15" i="50"/>
  <c r="G17" i="50"/>
  <c r="X16" i="50"/>
  <c r="L16" i="50"/>
  <c r="Q15" i="50"/>
  <c r="E15" i="50"/>
  <c r="U17" i="50"/>
  <c r="F17" i="50"/>
  <c r="P15" i="50"/>
  <c r="E17" i="50"/>
  <c r="V16" i="50"/>
  <c r="J16" i="50"/>
  <c r="AA15" i="50"/>
  <c r="O15" i="50"/>
  <c r="V15" i="50"/>
  <c r="S17" i="50"/>
  <c r="N15" i="50"/>
  <c r="T16" i="50"/>
  <c r="H16" i="50"/>
  <c r="Y15" i="50"/>
  <c r="M15" i="50"/>
  <c r="L17" i="50"/>
  <c r="Q17" i="50"/>
  <c r="S16" i="50"/>
  <c r="Q16" i="50"/>
  <c r="R16" i="50"/>
  <c r="F16" i="50"/>
  <c r="W15" i="50"/>
  <c r="K15" i="50"/>
  <c r="E16" i="50"/>
  <c r="K17" i="50"/>
  <c r="AB16" i="50"/>
  <c r="Y17" i="50"/>
  <c r="AA16" i="50"/>
  <c r="O16" i="50"/>
  <c r="T15" i="50"/>
  <c r="H15" i="50"/>
  <c r="AG28" i="50"/>
  <c r="AG29" i="50" s="1"/>
  <c r="AG31" i="50"/>
  <c r="AC107" i="50"/>
  <c r="AC75" i="50"/>
  <c r="AC95" i="50"/>
  <c r="D64" i="49"/>
  <c r="D46" i="49"/>
  <c r="D100" i="49"/>
  <c r="D103" i="49" s="1"/>
  <c r="AG28" i="49"/>
  <c r="AG29" i="49" s="1"/>
  <c r="AG31" i="49"/>
  <c r="D76" i="49"/>
  <c r="D26" i="49"/>
  <c r="D68" i="49"/>
  <c r="A10" i="49"/>
  <c r="AG16" i="49"/>
  <c r="AG17" i="49" s="1"/>
  <c r="D82" i="49"/>
  <c r="D30" i="49"/>
  <c r="AG24" i="49"/>
  <c r="AG25" i="49" s="1"/>
  <c r="D70" i="49"/>
  <c r="D66" i="49"/>
  <c r="D72" i="49"/>
  <c r="D22" i="49"/>
  <c r="D84" i="49"/>
  <c r="D34" i="49"/>
  <c r="D85" i="49"/>
  <c r="D73" i="49"/>
  <c r="D93" i="49"/>
  <c r="D88" i="49"/>
  <c r="D90" i="49"/>
  <c r="D42" i="49"/>
  <c r="D94" i="49"/>
  <c r="D98" i="49"/>
  <c r="D110" i="49"/>
  <c r="D92" i="49"/>
  <c r="D108" i="49"/>
  <c r="D109" i="49"/>
  <c r="D104" i="49"/>
  <c r="E24" i="48"/>
  <c r="B47" i="49" s="1"/>
  <c r="E22" i="48"/>
  <c r="B39" i="49" s="1"/>
  <c r="E21" i="48"/>
  <c r="B35" i="49" s="1"/>
  <c r="E20" i="48"/>
  <c r="B31" i="49" s="1"/>
  <c r="E19" i="48"/>
  <c r="B27" i="49" s="1"/>
  <c r="E18" i="48"/>
  <c r="B23" i="49" s="1"/>
  <c r="E17" i="48"/>
  <c r="B19" i="49" s="1"/>
  <c r="E16" i="48"/>
  <c r="B15" i="49" s="1"/>
  <c r="E15" i="48"/>
  <c r="B11" i="49" s="1"/>
  <c r="E26" i="48"/>
  <c r="B55" i="49" s="1"/>
  <c r="E25" i="48"/>
  <c r="B51" i="49" s="1"/>
  <c r="E23" i="48"/>
  <c r="B43" i="49" s="1"/>
  <c r="AB110" i="45"/>
  <c r="AA110" i="45"/>
  <c r="Z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J110" i="45"/>
  <c r="I110" i="45"/>
  <c r="H110" i="45"/>
  <c r="G110" i="45"/>
  <c r="F110" i="45"/>
  <c r="E110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J109" i="45"/>
  <c r="I109" i="45"/>
  <c r="H109" i="45"/>
  <c r="G109" i="45"/>
  <c r="F109" i="45"/>
  <c r="E109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E108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E101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J100" i="45"/>
  <c r="I100" i="45"/>
  <c r="H100" i="45"/>
  <c r="G100" i="45"/>
  <c r="F100" i="45"/>
  <c r="E100" i="45"/>
  <c r="AB98" i="45"/>
  <c r="AA98" i="45"/>
  <c r="Z98" i="45"/>
  <c r="Y98" i="45"/>
  <c r="X98" i="45"/>
  <c r="W98" i="45"/>
  <c r="V98" i="45"/>
  <c r="U98" i="45"/>
  <c r="T98" i="45"/>
  <c r="S98" i="45"/>
  <c r="R98" i="45"/>
  <c r="Q98" i="45"/>
  <c r="P98" i="45"/>
  <c r="O98" i="45"/>
  <c r="N98" i="45"/>
  <c r="M98" i="45"/>
  <c r="L98" i="45"/>
  <c r="K98" i="45"/>
  <c r="J98" i="45"/>
  <c r="I98" i="45"/>
  <c r="H98" i="45"/>
  <c r="G98" i="45"/>
  <c r="F98" i="45"/>
  <c r="E98" i="45"/>
  <c r="AB97" i="45"/>
  <c r="AA97" i="45"/>
  <c r="Z97" i="45"/>
  <c r="Y97" i="45"/>
  <c r="X97" i="45"/>
  <c r="W97" i="45"/>
  <c r="V97" i="45"/>
  <c r="U97" i="45"/>
  <c r="T97" i="45"/>
  <c r="S97" i="45"/>
  <c r="R97" i="45"/>
  <c r="Q97" i="45"/>
  <c r="P97" i="45"/>
  <c r="O97" i="45"/>
  <c r="N97" i="45"/>
  <c r="M97" i="45"/>
  <c r="L97" i="45"/>
  <c r="K97" i="45"/>
  <c r="J97" i="45"/>
  <c r="I97" i="45"/>
  <c r="H97" i="45"/>
  <c r="G97" i="45"/>
  <c r="F97" i="45"/>
  <c r="E97" i="45"/>
  <c r="AB96" i="45"/>
  <c r="AA96" i="45"/>
  <c r="Z96" i="45"/>
  <c r="Y96" i="45"/>
  <c r="X96" i="45"/>
  <c r="W96" i="45"/>
  <c r="V96" i="45"/>
  <c r="U96" i="45"/>
  <c r="T96" i="45"/>
  <c r="S96" i="45"/>
  <c r="R96" i="45"/>
  <c r="Q96" i="45"/>
  <c r="P96" i="45"/>
  <c r="O96" i="45"/>
  <c r="N96" i="45"/>
  <c r="M96" i="45"/>
  <c r="L96" i="45"/>
  <c r="K96" i="45"/>
  <c r="J96" i="45"/>
  <c r="I96" i="45"/>
  <c r="H96" i="45"/>
  <c r="G96" i="45"/>
  <c r="F96" i="45"/>
  <c r="E96" i="45"/>
  <c r="AB94" i="45"/>
  <c r="AA94" i="45"/>
  <c r="Z94" i="45"/>
  <c r="Y94" i="45"/>
  <c r="X94" i="45"/>
  <c r="W94" i="45"/>
  <c r="V94" i="45"/>
  <c r="U94" i="45"/>
  <c r="T94" i="45"/>
  <c r="S94" i="45"/>
  <c r="R94" i="45"/>
  <c r="Q94" i="45"/>
  <c r="P94" i="45"/>
  <c r="O94" i="45"/>
  <c r="N94" i="45"/>
  <c r="M94" i="45"/>
  <c r="L94" i="45"/>
  <c r="K94" i="45"/>
  <c r="J94" i="45"/>
  <c r="I94" i="45"/>
  <c r="H94" i="45"/>
  <c r="G94" i="45"/>
  <c r="F94" i="45"/>
  <c r="E94" i="45"/>
  <c r="AB93" i="45"/>
  <c r="AA93" i="45"/>
  <c r="Z93" i="45"/>
  <c r="Y93" i="45"/>
  <c r="X93" i="45"/>
  <c r="W93" i="45"/>
  <c r="V93" i="45"/>
  <c r="U93" i="45"/>
  <c r="T93" i="45"/>
  <c r="S93" i="45"/>
  <c r="R93" i="45"/>
  <c r="Q93" i="45"/>
  <c r="P93" i="45"/>
  <c r="O93" i="45"/>
  <c r="N93" i="45"/>
  <c r="M93" i="45"/>
  <c r="L93" i="45"/>
  <c r="K93" i="45"/>
  <c r="J93" i="45"/>
  <c r="I93" i="45"/>
  <c r="H93" i="45"/>
  <c r="G93" i="45"/>
  <c r="F93" i="45"/>
  <c r="E93" i="45"/>
  <c r="AB92" i="45"/>
  <c r="AA92" i="45"/>
  <c r="Z92" i="45"/>
  <c r="Y92" i="45"/>
  <c r="X92" i="45"/>
  <c r="W92" i="45"/>
  <c r="V92" i="45"/>
  <c r="U92" i="45"/>
  <c r="T92" i="45"/>
  <c r="S92" i="45"/>
  <c r="R92" i="45"/>
  <c r="Q92" i="45"/>
  <c r="P92" i="45"/>
  <c r="O92" i="45"/>
  <c r="N92" i="45"/>
  <c r="M92" i="45"/>
  <c r="L92" i="45"/>
  <c r="K92" i="45"/>
  <c r="J92" i="45"/>
  <c r="I92" i="45"/>
  <c r="H92" i="45"/>
  <c r="G92" i="45"/>
  <c r="F92" i="45"/>
  <c r="E92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J90" i="45"/>
  <c r="I90" i="45"/>
  <c r="H90" i="45"/>
  <c r="G90" i="45"/>
  <c r="F90" i="45"/>
  <c r="E90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J89" i="45"/>
  <c r="I89" i="45"/>
  <c r="H89" i="45"/>
  <c r="G89" i="45"/>
  <c r="F89" i="45"/>
  <c r="E89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AB86" i="45"/>
  <c r="AA86" i="45"/>
  <c r="Z86" i="45"/>
  <c r="Y86" i="45"/>
  <c r="X86" i="45"/>
  <c r="W86" i="45"/>
  <c r="V86" i="45"/>
  <c r="U86" i="45"/>
  <c r="T86" i="45"/>
  <c r="S86" i="45"/>
  <c r="R86" i="45"/>
  <c r="Q86" i="45"/>
  <c r="P86" i="45"/>
  <c r="O86" i="45"/>
  <c r="N86" i="45"/>
  <c r="M86" i="45"/>
  <c r="L86" i="45"/>
  <c r="K86" i="45"/>
  <c r="J86" i="45"/>
  <c r="I86" i="45"/>
  <c r="H86" i="45"/>
  <c r="G86" i="45"/>
  <c r="F86" i="45"/>
  <c r="E86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AB82" i="45"/>
  <c r="AA82" i="45"/>
  <c r="Z82" i="45"/>
  <c r="Y82" i="45"/>
  <c r="X82" i="45"/>
  <c r="W82" i="45"/>
  <c r="V82" i="45"/>
  <c r="U82" i="45"/>
  <c r="T82" i="45"/>
  <c r="S82" i="45"/>
  <c r="R82" i="45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AB81" i="45"/>
  <c r="AA81" i="45"/>
  <c r="Z81" i="45"/>
  <c r="Y81" i="45"/>
  <c r="X81" i="45"/>
  <c r="W81" i="45"/>
  <c r="V81" i="45"/>
  <c r="U81" i="45"/>
  <c r="T81" i="45"/>
  <c r="S81" i="45"/>
  <c r="R81" i="45"/>
  <c r="Q81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AB78" i="45"/>
  <c r="AA78" i="45"/>
  <c r="Z78" i="45"/>
  <c r="Y78" i="45"/>
  <c r="X78" i="45"/>
  <c r="W78" i="45"/>
  <c r="V78" i="45"/>
  <c r="U78" i="45"/>
  <c r="T78" i="45"/>
  <c r="S78" i="45"/>
  <c r="R78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AB73" i="45"/>
  <c r="AA73" i="45"/>
  <c r="Z73" i="45"/>
  <c r="Y73" i="45"/>
  <c r="X73" i="45"/>
  <c r="W73" i="45"/>
  <c r="V73" i="45"/>
  <c r="U73" i="45"/>
  <c r="T73" i="45"/>
  <c r="S73" i="45"/>
  <c r="R73" i="45"/>
  <c r="Q73" i="45"/>
  <c r="P73" i="45"/>
  <c r="O73" i="45"/>
  <c r="N73" i="45"/>
  <c r="M73" i="45"/>
  <c r="L73" i="45"/>
  <c r="K73" i="45"/>
  <c r="J73" i="45"/>
  <c r="I73" i="45"/>
  <c r="H73" i="45"/>
  <c r="G73" i="45"/>
  <c r="F73" i="45"/>
  <c r="E73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AB68" i="45"/>
  <c r="AA68" i="45"/>
  <c r="Z68" i="45"/>
  <c r="Y68" i="45"/>
  <c r="X68" i="45"/>
  <c r="W68" i="45"/>
  <c r="V68" i="45"/>
  <c r="U68" i="45"/>
  <c r="T68" i="45"/>
  <c r="S68" i="45"/>
  <c r="R68" i="45"/>
  <c r="Q68" i="45"/>
  <c r="P68" i="45"/>
  <c r="O68" i="45"/>
  <c r="N68" i="45"/>
  <c r="M68" i="45"/>
  <c r="L68" i="45"/>
  <c r="K68" i="45"/>
  <c r="J68" i="45"/>
  <c r="I68" i="45"/>
  <c r="H68" i="45"/>
  <c r="G68" i="45"/>
  <c r="F68" i="45"/>
  <c r="E68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J66" i="45"/>
  <c r="I66" i="45"/>
  <c r="H66" i="45"/>
  <c r="G66" i="45"/>
  <c r="F66" i="45"/>
  <c r="E66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E12" i="50" l="1"/>
  <c r="AA13" i="50"/>
  <c r="E11" i="50"/>
  <c r="W13" i="50"/>
  <c r="Q12" i="50"/>
  <c r="K12" i="50"/>
  <c r="H12" i="50"/>
  <c r="G12" i="50"/>
  <c r="S12" i="50"/>
  <c r="O13" i="50"/>
  <c r="K11" i="50"/>
  <c r="AA25" i="50"/>
  <c r="E23" i="50"/>
  <c r="N16" i="50"/>
  <c r="J17" i="50"/>
  <c r="M17" i="50"/>
  <c r="R17" i="50"/>
  <c r="T17" i="50"/>
  <c r="V17" i="50"/>
  <c r="I17" i="50"/>
  <c r="I15" i="50"/>
  <c r="L15" i="50"/>
  <c r="Z15" i="50"/>
  <c r="AB15" i="50"/>
  <c r="AB18" i="50" s="1"/>
  <c r="R15" i="50"/>
  <c r="N17" i="50"/>
  <c r="U15" i="50"/>
  <c r="X15" i="50"/>
  <c r="X18" i="50" s="1"/>
  <c r="I16" i="50"/>
  <c r="K16" i="50"/>
  <c r="K18" i="50" s="1"/>
  <c r="M16" i="50"/>
  <c r="Z17" i="50"/>
  <c r="P16" i="50"/>
  <c r="G16" i="50"/>
  <c r="G18" i="50" s="1"/>
  <c r="U16" i="50"/>
  <c r="W16" i="50"/>
  <c r="W18" i="50" s="1"/>
  <c r="Y16" i="50"/>
  <c r="U25" i="50"/>
  <c r="I23" i="50"/>
  <c r="Z24" i="50"/>
  <c r="H25" i="50"/>
  <c r="G24" i="50"/>
  <c r="R25" i="50"/>
  <c r="Q23" i="50"/>
  <c r="O23" i="50"/>
  <c r="G23" i="50"/>
  <c r="W24" i="50"/>
  <c r="AA23" i="50"/>
  <c r="M24" i="50"/>
  <c r="M25" i="50"/>
  <c r="E25" i="50"/>
  <c r="N24" i="50"/>
  <c r="R23" i="50"/>
  <c r="J25" i="50"/>
  <c r="S24" i="50"/>
  <c r="S23" i="50"/>
  <c r="U23" i="50"/>
  <c r="Z25" i="50"/>
  <c r="W23" i="50"/>
  <c r="P24" i="50"/>
  <c r="T24" i="50"/>
  <c r="I24" i="50"/>
  <c r="AB24" i="50"/>
  <c r="R24" i="50"/>
  <c r="L24" i="50"/>
  <c r="L23" i="50"/>
  <c r="S25" i="50"/>
  <c r="Z23" i="50"/>
  <c r="Y25" i="50"/>
  <c r="X23" i="50"/>
  <c r="W25" i="50"/>
  <c r="N23" i="50"/>
  <c r="N25" i="50"/>
  <c r="Q25" i="50"/>
  <c r="T25" i="50"/>
  <c r="U24" i="50"/>
  <c r="Y24" i="50"/>
  <c r="J24" i="50"/>
  <c r="K23" i="50"/>
  <c r="I25" i="50"/>
  <c r="O25" i="50"/>
  <c r="V24" i="50"/>
  <c r="G25" i="50"/>
  <c r="F24" i="50"/>
  <c r="P25" i="50"/>
  <c r="V25" i="50"/>
  <c r="K25" i="50"/>
  <c r="O14" i="50"/>
  <c r="M14" i="50"/>
  <c r="V18" i="50"/>
  <c r="AB14" i="50"/>
  <c r="I14" i="50"/>
  <c r="AB23" i="50"/>
  <c r="P23" i="50"/>
  <c r="X24" i="50"/>
  <c r="K24" i="50"/>
  <c r="H23" i="50"/>
  <c r="J23" i="50"/>
  <c r="F25" i="50"/>
  <c r="T23" i="50"/>
  <c r="V23" i="50"/>
  <c r="F23" i="50"/>
  <c r="O24" i="50"/>
  <c r="E24" i="50"/>
  <c r="M23" i="50"/>
  <c r="AB25" i="50"/>
  <c r="H24" i="50"/>
  <c r="Y23" i="50"/>
  <c r="AA24" i="50"/>
  <c r="Q24" i="50"/>
  <c r="L25" i="50"/>
  <c r="S14" i="50"/>
  <c r="P14" i="50"/>
  <c r="Z14" i="50"/>
  <c r="F14" i="50"/>
  <c r="V14" i="50"/>
  <c r="U41" i="50"/>
  <c r="I41" i="50"/>
  <c r="Z40" i="50"/>
  <c r="N40" i="50"/>
  <c r="S39" i="50"/>
  <c r="G39" i="50"/>
  <c r="Q41" i="50"/>
  <c r="E41" i="50"/>
  <c r="AA39" i="50"/>
  <c r="O39" i="50"/>
  <c r="AB41" i="50"/>
  <c r="AA41" i="50"/>
  <c r="O41" i="50"/>
  <c r="W41" i="50"/>
  <c r="K41" i="50"/>
  <c r="AB40" i="50"/>
  <c r="P40" i="50"/>
  <c r="U39" i="50"/>
  <c r="I39" i="50"/>
  <c r="J41" i="50"/>
  <c r="W40" i="50"/>
  <c r="G40" i="50"/>
  <c r="V39" i="50"/>
  <c r="E39" i="50"/>
  <c r="Z41" i="50"/>
  <c r="H41" i="50"/>
  <c r="U40" i="50"/>
  <c r="F40" i="50"/>
  <c r="T39" i="50"/>
  <c r="Y41" i="50"/>
  <c r="G41" i="50"/>
  <c r="T40" i="50"/>
  <c r="E40" i="50"/>
  <c r="R39" i="50"/>
  <c r="X41" i="50"/>
  <c r="F41" i="50"/>
  <c r="S40" i="50"/>
  <c r="Q39" i="50"/>
  <c r="V41" i="50"/>
  <c r="R40" i="50"/>
  <c r="P39" i="50"/>
  <c r="T41" i="50"/>
  <c r="Q40" i="50"/>
  <c r="N39" i="50"/>
  <c r="S41" i="50"/>
  <c r="O40" i="50"/>
  <c r="M39" i="50"/>
  <c r="R41" i="50"/>
  <c r="M40" i="50"/>
  <c r="AB39" i="50"/>
  <c r="L39" i="50"/>
  <c r="P41" i="50"/>
  <c r="L40" i="50"/>
  <c r="Z39" i="50"/>
  <c r="K39" i="50"/>
  <c r="M41" i="50"/>
  <c r="Y40" i="50"/>
  <c r="I40" i="50"/>
  <c r="X39" i="50"/>
  <c r="H39" i="50"/>
  <c r="W39" i="50"/>
  <c r="J39" i="50"/>
  <c r="F39" i="50"/>
  <c r="N41" i="50"/>
  <c r="L41" i="50"/>
  <c r="H40" i="50"/>
  <c r="AA40" i="50"/>
  <c r="X40" i="50"/>
  <c r="K40" i="50"/>
  <c r="Y39" i="50"/>
  <c r="J40" i="50"/>
  <c r="V40" i="50"/>
  <c r="AC13" i="50"/>
  <c r="G14" i="50"/>
  <c r="T21" i="50"/>
  <c r="H21" i="50"/>
  <c r="Y20" i="50"/>
  <c r="M20" i="50"/>
  <c r="R19" i="50"/>
  <c r="F19" i="50"/>
  <c r="S21" i="50"/>
  <c r="G21" i="50"/>
  <c r="X20" i="50"/>
  <c r="L20" i="50"/>
  <c r="Q19" i="50"/>
  <c r="E19" i="50"/>
  <c r="R21" i="50"/>
  <c r="F21" i="50"/>
  <c r="W20" i="50"/>
  <c r="K20" i="50"/>
  <c r="AB19" i="50"/>
  <c r="P19" i="50"/>
  <c r="Y21" i="50"/>
  <c r="M21" i="50"/>
  <c r="R20" i="50"/>
  <c r="F20" i="50"/>
  <c r="W19" i="50"/>
  <c r="K19" i="50"/>
  <c r="L21" i="50"/>
  <c r="V20" i="50"/>
  <c r="O19" i="50"/>
  <c r="I20" i="50"/>
  <c r="AB21" i="50"/>
  <c r="K21" i="50"/>
  <c r="U20" i="50"/>
  <c r="N19" i="50"/>
  <c r="AA21" i="50"/>
  <c r="J21" i="50"/>
  <c r="T20" i="50"/>
  <c r="M19" i="50"/>
  <c r="Z21" i="50"/>
  <c r="I21" i="50"/>
  <c r="S20" i="50"/>
  <c r="L19" i="50"/>
  <c r="X21" i="50"/>
  <c r="E21" i="50"/>
  <c r="AA19" i="50"/>
  <c r="J19" i="50"/>
  <c r="W21" i="50"/>
  <c r="P20" i="50"/>
  <c r="Z19" i="50"/>
  <c r="I19" i="50"/>
  <c r="P21" i="50"/>
  <c r="V21" i="50"/>
  <c r="O20" i="50"/>
  <c r="Y19" i="50"/>
  <c r="H19" i="50"/>
  <c r="U19" i="50"/>
  <c r="U21" i="50"/>
  <c r="N20" i="50"/>
  <c r="X19" i="50"/>
  <c r="G19" i="50"/>
  <c r="Q21" i="50"/>
  <c r="J20" i="50"/>
  <c r="V19" i="50"/>
  <c r="O21" i="50"/>
  <c r="AA20" i="50"/>
  <c r="H20" i="50"/>
  <c r="T19" i="50"/>
  <c r="AB20" i="50"/>
  <c r="N21" i="50"/>
  <c r="Z20" i="50"/>
  <c r="G20" i="50"/>
  <c r="S19" i="50"/>
  <c r="E20" i="50"/>
  <c r="Q20" i="50"/>
  <c r="U14" i="50"/>
  <c r="U53" i="50"/>
  <c r="I53" i="50"/>
  <c r="Z52" i="50"/>
  <c r="N52" i="50"/>
  <c r="S51" i="50"/>
  <c r="G51" i="50"/>
  <c r="V52" i="50"/>
  <c r="J52" i="50"/>
  <c r="AA51" i="50"/>
  <c r="O51" i="50"/>
  <c r="AB53" i="50"/>
  <c r="P53" i="50"/>
  <c r="Z51" i="50"/>
  <c r="N51" i="50"/>
  <c r="AA53" i="50"/>
  <c r="O53" i="50"/>
  <c r="T52" i="50"/>
  <c r="H52" i="50"/>
  <c r="Y51" i="50"/>
  <c r="M51" i="50"/>
  <c r="W53" i="50"/>
  <c r="K53" i="50"/>
  <c r="AB52" i="50"/>
  <c r="P52" i="50"/>
  <c r="T53" i="50"/>
  <c r="K52" i="50"/>
  <c r="T51" i="50"/>
  <c r="S53" i="50"/>
  <c r="G52" i="50"/>
  <c r="R51" i="50"/>
  <c r="R53" i="50"/>
  <c r="AA52" i="50"/>
  <c r="F52" i="50"/>
  <c r="Q51" i="50"/>
  <c r="N53" i="50"/>
  <c r="Y52" i="50"/>
  <c r="E52" i="50"/>
  <c r="P51" i="50"/>
  <c r="M53" i="50"/>
  <c r="X52" i="50"/>
  <c r="L51" i="50"/>
  <c r="L53" i="50"/>
  <c r="W52" i="50"/>
  <c r="K51" i="50"/>
  <c r="J53" i="50"/>
  <c r="S52" i="50"/>
  <c r="J51" i="50"/>
  <c r="H53" i="50"/>
  <c r="R52" i="50"/>
  <c r="H51" i="50"/>
  <c r="Z53" i="50"/>
  <c r="G53" i="50"/>
  <c r="Q52" i="50"/>
  <c r="AB51" i="50"/>
  <c r="F51" i="50"/>
  <c r="X53" i="50"/>
  <c r="M52" i="50"/>
  <c r="W51" i="50"/>
  <c r="V51" i="50"/>
  <c r="E51" i="50"/>
  <c r="Y53" i="50"/>
  <c r="V53" i="50"/>
  <c r="F53" i="50"/>
  <c r="L52" i="50"/>
  <c r="O52" i="50"/>
  <c r="X51" i="50"/>
  <c r="U52" i="50"/>
  <c r="E53" i="50"/>
  <c r="Q53" i="50"/>
  <c r="I51" i="50"/>
  <c r="I52" i="50"/>
  <c r="U51" i="50"/>
  <c r="K14" i="50"/>
  <c r="AG35" i="50"/>
  <c r="AG32" i="50"/>
  <c r="AG33" i="50" s="1"/>
  <c r="Y14" i="50"/>
  <c r="W14" i="50"/>
  <c r="O18" i="50"/>
  <c r="E18" i="50"/>
  <c r="J18" i="50"/>
  <c r="AD13" i="50"/>
  <c r="H18" i="50"/>
  <c r="AA18" i="50"/>
  <c r="Q18" i="50"/>
  <c r="Q49" i="50"/>
  <c r="E49" i="50"/>
  <c r="V48" i="50"/>
  <c r="J48" i="50"/>
  <c r="AA47" i="50"/>
  <c r="O47" i="50"/>
  <c r="Y49" i="50"/>
  <c r="M49" i="50"/>
  <c r="W47" i="50"/>
  <c r="K47" i="50"/>
  <c r="X49" i="50"/>
  <c r="L49" i="50"/>
  <c r="Q48" i="50"/>
  <c r="E48" i="50"/>
  <c r="V47" i="50"/>
  <c r="J47" i="50"/>
  <c r="W49" i="50"/>
  <c r="K49" i="50"/>
  <c r="U47" i="50"/>
  <c r="I47" i="50"/>
  <c r="S49" i="50"/>
  <c r="G49" i="50"/>
  <c r="X48" i="50"/>
  <c r="L48" i="50"/>
  <c r="Q47" i="50"/>
  <c r="Q50" i="50" s="1"/>
  <c r="E47" i="50"/>
  <c r="T49" i="50"/>
  <c r="AA48" i="50"/>
  <c r="H48" i="50"/>
  <c r="R47" i="50"/>
  <c r="R49" i="50"/>
  <c r="Z48" i="50"/>
  <c r="G48" i="50"/>
  <c r="P47" i="50"/>
  <c r="P49" i="50"/>
  <c r="Y48" i="50"/>
  <c r="N47" i="50"/>
  <c r="O49" i="50"/>
  <c r="W48" i="50"/>
  <c r="M47" i="50"/>
  <c r="N49" i="50"/>
  <c r="U48" i="50"/>
  <c r="L47" i="50"/>
  <c r="J49" i="50"/>
  <c r="T48" i="50"/>
  <c r="H47" i="50"/>
  <c r="I49" i="50"/>
  <c r="S48" i="50"/>
  <c r="AB47" i="50"/>
  <c r="G47" i="50"/>
  <c r="AB49" i="50"/>
  <c r="H49" i="50"/>
  <c r="O48" i="50"/>
  <c r="Z47" i="50"/>
  <c r="F47" i="50"/>
  <c r="AA49" i="50"/>
  <c r="F49" i="50"/>
  <c r="N48" i="50"/>
  <c r="Y47" i="50"/>
  <c r="V49" i="50"/>
  <c r="K48" i="50"/>
  <c r="T47" i="50"/>
  <c r="I48" i="50"/>
  <c r="X47" i="50"/>
  <c r="S47" i="50"/>
  <c r="Z49" i="50"/>
  <c r="U49" i="50"/>
  <c r="M48" i="50"/>
  <c r="AB48" i="50"/>
  <c r="F48" i="50"/>
  <c r="R48" i="50"/>
  <c r="P48" i="50"/>
  <c r="R14" i="50"/>
  <c r="Y18" i="50"/>
  <c r="S18" i="50"/>
  <c r="Y57" i="50"/>
  <c r="M57" i="50"/>
  <c r="R56" i="50"/>
  <c r="F56" i="50"/>
  <c r="W55" i="50"/>
  <c r="K55" i="50"/>
  <c r="W57" i="50"/>
  <c r="K57" i="50"/>
  <c r="AB56" i="50"/>
  <c r="P56" i="50"/>
  <c r="AA56" i="50"/>
  <c r="O56" i="50"/>
  <c r="T55" i="50"/>
  <c r="U57" i="50"/>
  <c r="I57" i="50"/>
  <c r="Z56" i="50"/>
  <c r="N56" i="50"/>
  <c r="S55" i="50"/>
  <c r="G55" i="50"/>
  <c r="Y56" i="50"/>
  <c r="M56" i="50"/>
  <c r="R55" i="50"/>
  <c r="F55" i="50"/>
  <c r="S57" i="50"/>
  <c r="G57" i="50"/>
  <c r="Q55" i="50"/>
  <c r="E55" i="50"/>
  <c r="R57" i="50"/>
  <c r="F57" i="50"/>
  <c r="W56" i="50"/>
  <c r="K56" i="50"/>
  <c r="AB55" i="50"/>
  <c r="P55" i="50"/>
  <c r="Q57" i="50"/>
  <c r="E57" i="50"/>
  <c r="AA55" i="50"/>
  <c r="O55" i="50"/>
  <c r="AA57" i="50"/>
  <c r="O57" i="50"/>
  <c r="T56" i="50"/>
  <c r="H56" i="50"/>
  <c r="Y55" i="50"/>
  <c r="M55" i="50"/>
  <c r="X57" i="50"/>
  <c r="E56" i="50"/>
  <c r="P57" i="50"/>
  <c r="N57" i="50"/>
  <c r="Z55" i="50"/>
  <c r="L57" i="50"/>
  <c r="X55" i="50"/>
  <c r="V55" i="50"/>
  <c r="U55" i="50"/>
  <c r="N55" i="50"/>
  <c r="U56" i="50"/>
  <c r="L55" i="50"/>
  <c r="S56" i="50"/>
  <c r="J55" i="50"/>
  <c r="AB57" i="50"/>
  <c r="I56" i="50"/>
  <c r="H55" i="50"/>
  <c r="Z57" i="50"/>
  <c r="I55" i="50"/>
  <c r="Q56" i="50"/>
  <c r="G56" i="50"/>
  <c r="L56" i="50"/>
  <c r="X56" i="50"/>
  <c r="J56" i="50"/>
  <c r="V56" i="50"/>
  <c r="J57" i="50"/>
  <c r="V57" i="50"/>
  <c r="T57" i="50"/>
  <c r="H57" i="50"/>
  <c r="H14" i="50"/>
  <c r="J14" i="50"/>
  <c r="R44" i="50"/>
  <c r="F44" i="50"/>
  <c r="W43" i="50"/>
  <c r="K43" i="50"/>
  <c r="U45" i="50"/>
  <c r="I45" i="50"/>
  <c r="Z44" i="50"/>
  <c r="N44" i="50"/>
  <c r="S43" i="50"/>
  <c r="G43" i="50"/>
  <c r="T45" i="50"/>
  <c r="H45" i="50"/>
  <c r="R43" i="50"/>
  <c r="F43" i="50"/>
  <c r="S45" i="50"/>
  <c r="G45" i="50"/>
  <c r="X44" i="50"/>
  <c r="L44" i="50"/>
  <c r="AA45" i="50"/>
  <c r="O45" i="50"/>
  <c r="T44" i="50"/>
  <c r="H44" i="50"/>
  <c r="Y43" i="50"/>
  <c r="M43" i="50"/>
  <c r="P45" i="50"/>
  <c r="W44" i="50"/>
  <c r="L43" i="50"/>
  <c r="N45" i="50"/>
  <c r="V44" i="50"/>
  <c r="J43" i="50"/>
  <c r="L45" i="50"/>
  <c r="U44" i="50"/>
  <c r="AB43" i="50"/>
  <c r="I43" i="50"/>
  <c r="K45" i="50"/>
  <c r="S44" i="50"/>
  <c r="AA43" i="50"/>
  <c r="H43" i="50"/>
  <c r="J45" i="50"/>
  <c r="Q44" i="50"/>
  <c r="Z43" i="50"/>
  <c r="AB45" i="50"/>
  <c r="F45" i="50"/>
  <c r="P44" i="50"/>
  <c r="X43" i="50"/>
  <c r="Z45" i="50"/>
  <c r="E45" i="50"/>
  <c r="V43" i="50"/>
  <c r="X45" i="50"/>
  <c r="K44" i="50"/>
  <c r="U43" i="50"/>
  <c r="W45" i="50"/>
  <c r="J44" i="50"/>
  <c r="T43" i="50"/>
  <c r="R45" i="50"/>
  <c r="AB44" i="50"/>
  <c r="G44" i="50"/>
  <c r="O43" i="50"/>
  <c r="AA44" i="50"/>
  <c r="I44" i="50"/>
  <c r="E44" i="50"/>
  <c r="P43" i="50"/>
  <c r="N43" i="50"/>
  <c r="V45" i="50"/>
  <c r="Q45" i="50"/>
  <c r="Q43" i="50"/>
  <c r="O44" i="50"/>
  <c r="M44" i="50"/>
  <c r="Y44" i="50"/>
  <c r="M45" i="50"/>
  <c r="Y45" i="50"/>
  <c r="E43" i="50"/>
  <c r="T14" i="50"/>
  <c r="L14" i="50"/>
  <c r="AD11" i="50"/>
  <c r="AC12" i="50"/>
  <c r="U33" i="50"/>
  <c r="I33" i="50"/>
  <c r="Z32" i="50"/>
  <c r="N32" i="50"/>
  <c r="S31" i="50"/>
  <c r="G31" i="50"/>
  <c r="T33" i="50"/>
  <c r="H33" i="50"/>
  <c r="Y32" i="50"/>
  <c r="M32" i="50"/>
  <c r="R31" i="50"/>
  <c r="F31" i="50"/>
  <c r="S33" i="50"/>
  <c r="G33" i="50"/>
  <c r="X32" i="50"/>
  <c r="L32" i="50"/>
  <c r="Q31" i="50"/>
  <c r="E31" i="50"/>
  <c r="R33" i="50"/>
  <c r="F33" i="50"/>
  <c r="W32" i="50"/>
  <c r="K32" i="50"/>
  <c r="Q33" i="50"/>
  <c r="E33" i="50"/>
  <c r="V32" i="50"/>
  <c r="J32" i="50"/>
  <c r="AA31" i="50"/>
  <c r="O31" i="50"/>
  <c r="AB33" i="50"/>
  <c r="P33" i="50"/>
  <c r="U32" i="50"/>
  <c r="I32" i="50"/>
  <c r="Z31" i="50"/>
  <c r="N31" i="50"/>
  <c r="AA33" i="50"/>
  <c r="O33" i="50"/>
  <c r="T32" i="50"/>
  <c r="H32" i="50"/>
  <c r="Y31" i="50"/>
  <c r="M31" i="50"/>
  <c r="S32" i="50"/>
  <c r="G32" i="50"/>
  <c r="X31" i="50"/>
  <c r="L31" i="50"/>
  <c r="Y33" i="50"/>
  <c r="M33" i="50"/>
  <c r="R32" i="50"/>
  <c r="F32" i="50"/>
  <c r="W31" i="50"/>
  <c r="K31" i="50"/>
  <c r="W33" i="50"/>
  <c r="K33" i="50"/>
  <c r="AB32" i="50"/>
  <c r="P32" i="50"/>
  <c r="U31" i="50"/>
  <c r="I31" i="50"/>
  <c r="AA32" i="50"/>
  <c r="Q32" i="50"/>
  <c r="O32" i="50"/>
  <c r="T31" i="50"/>
  <c r="E32" i="50"/>
  <c r="V33" i="50"/>
  <c r="V31" i="50"/>
  <c r="J31" i="50"/>
  <c r="J33" i="50"/>
  <c r="H31" i="50"/>
  <c r="P31" i="50"/>
  <c r="AB31" i="50"/>
  <c r="L33" i="50"/>
  <c r="X33" i="50"/>
  <c r="N33" i="50"/>
  <c r="Z33" i="50"/>
  <c r="X14" i="50"/>
  <c r="AA14" i="50"/>
  <c r="E14" i="50"/>
  <c r="AC11" i="50"/>
  <c r="Q29" i="50"/>
  <c r="E29" i="50"/>
  <c r="V28" i="50"/>
  <c r="J28" i="50"/>
  <c r="AB29" i="50"/>
  <c r="P29" i="50"/>
  <c r="U28" i="50"/>
  <c r="I28" i="50"/>
  <c r="Z27" i="50"/>
  <c r="N27" i="50"/>
  <c r="AA29" i="50"/>
  <c r="O29" i="50"/>
  <c r="T28" i="50"/>
  <c r="H28" i="50"/>
  <c r="Y27" i="50"/>
  <c r="M27" i="50"/>
  <c r="Z29" i="50"/>
  <c r="N29" i="50"/>
  <c r="S28" i="50"/>
  <c r="G28" i="50"/>
  <c r="X27" i="50"/>
  <c r="L27" i="50"/>
  <c r="Y29" i="50"/>
  <c r="M29" i="50"/>
  <c r="R28" i="50"/>
  <c r="X29" i="50"/>
  <c r="AB28" i="50"/>
  <c r="P28" i="50"/>
  <c r="V29" i="50"/>
  <c r="J29" i="50"/>
  <c r="AA28" i="50"/>
  <c r="O28" i="50"/>
  <c r="Z28" i="50"/>
  <c r="N28" i="50"/>
  <c r="S27" i="50"/>
  <c r="G27" i="50"/>
  <c r="S29" i="50"/>
  <c r="G29" i="50"/>
  <c r="X28" i="50"/>
  <c r="L28" i="50"/>
  <c r="H29" i="50"/>
  <c r="O27" i="50"/>
  <c r="R27" i="50"/>
  <c r="F29" i="50"/>
  <c r="K27" i="50"/>
  <c r="J27" i="50"/>
  <c r="AB27" i="50"/>
  <c r="I27" i="50"/>
  <c r="Y28" i="50"/>
  <c r="AA27" i="50"/>
  <c r="H27" i="50"/>
  <c r="W28" i="50"/>
  <c r="W27" i="50"/>
  <c r="F27" i="50"/>
  <c r="T29" i="50"/>
  <c r="Q28" i="50"/>
  <c r="V27" i="50"/>
  <c r="E27" i="50"/>
  <c r="F28" i="50"/>
  <c r="M28" i="50"/>
  <c r="U27" i="50"/>
  <c r="K28" i="50"/>
  <c r="T27" i="50"/>
  <c r="R29" i="50"/>
  <c r="E28" i="50"/>
  <c r="Q27" i="50"/>
  <c r="L29" i="50"/>
  <c r="P27" i="50"/>
  <c r="K29" i="50"/>
  <c r="W29" i="50"/>
  <c r="I29" i="50"/>
  <c r="U29" i="50"/>
  <c r="N18" i="50"/>
  <c r="P18" i="50"/>
  <c r="F18" i="50"/>
  <c r="AD12" i="50"/>
  <c r="Q14" i="50"/>
  <c r="N14" i="50"/>
  <c r="Y37" i="50"/>
  <c r="M37" i="50"/>
  <c r="P37" i="50"/>
  <c r="R36" i="50"/>
  <c r="F36" i="50"/>
  <c r="W35" i="50"/>
  <c r="K35" i="50"/>
  <c r="O37" i="50"/>
  <c r="Q36" i="50"/>
  <c r="E36" i="50"/>
  <c r="V35" i="50"/>
  <c r="J35" i="50"/>
  <c r="N37" i="50"/>
  <c r="AB36" i="50"/>
  <c r="P36" i="50"/>
  <c r="U35" i="50"/>
  <c r="I35" i="50"/>
  <c r="AB37" i="50"/>
  <c r="L37" i="50"/>
  <c r="AA36" i="50"/>
  <c r="O36" i="50"/>
  <c r="T35" i="50"/>
  <c r="H35" i="50"/>
  <c r="AA37" i="50"/>
  <c r="K37" i="50"/>
  <c r="Z36" i="50"/>
  <c r="N36" i="50"/>
  <c r="S35" i="50"/>
  <c r="G35" i="50"/>
  <c r="Z37" i="50"/>
  <c r="J37" i="50"/>
  <c r="Y36" i="50"/>
  <c r="M36" i="50"/>
  <c r="R35" i="50"/>
  <c r="F35" i="50"/>
  <c r="X37" i="50"/>
  <c r="I37" i="50"/>
  <c r="X36" i="50"/>
  <c r="L36" i="50"/>
  <c r="Q35" i="50"/>
  <c r="E35" i="50"/>
  <c r="W37" i="50"/>
  <c r="H37" i="50"/>
  <c r="W36" i="50"/>
  <c r="K36" i="50"/>
  <c r="AB35" i="50"/>
  <c r="P35" i="50"/>
  <c r="V37" i="50"/>
  <c r="F37" i="50"/>
  <c r="V36" i="50"/>
  <c r="J36" i="50"/>
  <c r="AA35" i="50"/>
  <c r="O35" i="50"/>
  <c r="T37" i="50"/>
  <c r="T36" i="50"/>
  <c r="H36" i="50"/>
  <c r="Y35" i="50"/>
  <c r="M35" i="50"/>
  <c r="E37" i="50"/>
  <c r="U36" i="50"/>
  <c r="S36" i="50"/>
  <c r="I36" i="50"/>
  <c r="G36" i="50"/>
  <c r="Z35" i="50"/>
  <c r="X35" i="50"/>
  <c r="U37" i="50"/>
  <c r="N35" i="50"/>
  <c r="R37" i="50"/>
  <c r="L35" i="50"/>
  <c r="Q37" i="50"/>
  <c r="G37" i="50"/>
  <c r="S37" i="50"/>
  <c r="D83" i="49"/>
  <c r="D99" i="49"/>
  <c r="D111" i="49"/>
  <c r="D87" i="49"/>
  <c r="D79" i="49"/>
  <c r="D75" i="49"/>
  <c r="D95" i="49"/>
  <c r="D91" i="49"/>
  <c r="D67" i="49"/>
  <c r="AG32" i="49"/>
  <c r="AG33" i="49" s="1"/>
  <c r="AG35" i="49"/>
  <c r="D71" i="49"/>
  <c r="D107" i="49"/>
  <c r="C27" i="48"/>
  <c r="E27" i="48"/>
  <c r="E26" i="22"/>
  <c r="E25" i="22"/>
  <c r="E24" i="22"/>
  <c r="E23" i="22"/>
  <c r="E22" i="22"/>
  <c r="E21" i="22"/>
  <c r="E20" i="22"/>
  <c r="E19" i="22"/>
  <c r="E18" i="22"/>
  <c r="E17" i="22"/>
  <c r="E16" i="22"/>
  <c r="E15" i="22"/>
  <c r="R26" i="50" l="1"/>
  <c r="U18" i="50"/>
  <c r="AD15" i="50"/>
  <c r="E26" i="50"/>
  <c r="M18" i="50"/>
  <c r="Z18" i="50"/>
  <c r="AC17" i="50"/>
  <c r="Z26" i="50"/>
  <c r="T18" i="50"/>
  <c r="I18" i="50"/>
  <c r="AD17" i="50"/>
  <c r="R18" i="50"/>
  <c r="L18" i="50"/>
  <c r="S26" i="50"/>
  <c r="O26" i="50"/>
  <c r="J26" i="50"/>
  <c r="W26" i="50"/>
  <c r="U26" i="50"/>
  <c r="Y26" i="50"/>
  <c r="K26" i="50"/>
  <c r="I26" i="50"/>
  <c r="AD16" i="50"/>
  <c r="AC15" i="50"/>
  <c r="AC16" i="50"/>
  <c r="N26" i="50"/>
  <c r="G26" i="50"/>
  <c r="AA26" i="50"/>
  <c r="P26" i="50"/>
  <c r="V26" i="50"/>
  <c r="T26" i="50"/>
  <c r="AD25" i="50"/>
  <c r="Q26" i="50"/>
  <c r="X26" i="50"/>
  <c r="N42" i="50"/>
  <c r="L26" i="50"/>
  <c r="H26" i="50"/>
  <c r="AB26" i="50"/>
  <c r="AD24" i="50"/>
  <c r="AD23" i="50"/>
  <c r="AC24" i="50"/>
  <c r="P34" i="50"/>
  <c r="AC23" i="50"/>
  <c r="Y34" i="50"/>
  <c r="AC25" i="50"/>
  <c r="U22" i="50"/>
  <c r="M26" i="50"/>
  <c r="F26" i="50"/>
  <c r="H46" i="50"/>
  <c r="R58" i="50"/>
  <c r="N58" i="50"/>
  <c r="K54" i="50"/>
  <c r="O50" i="50"/>
  <c r="V50" i="50"/>
  <c r="G50" i="50"/>
  <c r="AA46" i="50"/>
  <c r="T46" i="50"/>
  <c r="F46" i="50"/>
  <c r="R46" i="50"/>
  <c r="H42" i="50"/>
  <c r="G38" i="50"/>
  <c r="AA38" i="50"/>
  <c r="U38" i="50"/>
  <c r="Y38" i="50"/>
  <c r="X38" i="50"/>
  <c r="I38" i="50"/>
  <c r="Z38" i="50"/>
  <c r="S38" i="50"/>
  <c r="J34" i="50"/>
  <c r="AB34" i="50"/>
  <c r="I34" i="50"/>
  <c r="U34" i="50"/>
  <c r="H30" i="50"/>
  <c r="Y22" i="50"/>
  <c r="S22" i="50"/>
  <c r="X22" i="50"/>
  <c r="S58" i="50"/>
  <c r="K58" i="50"/>
  <c r="AD56" i="50"/>
  <c r="W58" i="50"/>
  <c r="I58" i="50"/>
  <c r="O58" i="50"/>
  <c r="T58" i="50"/>
  <c r="J58" i="50"/>
  <c r="P58" i="50"/>
  <c r="AD52" i="50"/>
  <c r="Z54" i="50"/>
  <c r="U54" i="50"/>
  <c r="M54" i="50"/>
  <c r="N50" i="50"/>
  <c r="F50" i="50"/>
  <c r="AC44" i="50"/>
  <c r="O46" i="50"/>
  <c r="S46" i="50"/>
  <c r="Q46" i="50"/>
  <c r="Z46" i="50"/>
  <c r="Y42" i="50"/>
  <c r="J38" i="50"/>
  <c r="M34" i="50"/>
  <c r="X34" i="50"/>
  <c r="V34" i="50"/>
  <c r="T34" i="50"/>
  <c r="Y30" i="50"/>
  <c r="AD29" i="50"/>
  <c r="R30" i="50"/>
  <c r="Q30" i="50"/>
  <c r="F30" i="50"/>
  <c r="O30" i="50"/>
  <c r="Z22" i="50"/>
  <c r="W22" i="50"/>
  <c r="G22" i="50"/>
  <c r="AC21" i="50"/>
  <c r="P22" i="50"/>
  <c r="F22" i="50"/>
  <c r="AD14" i="50"/>
  <c r="AC35" i="50"/>
  <c r="E38" i="50"/>
  <c r="AC29" i="50"/>
  <c r="AC39" i="50"/>
  <c r="E42" i="50"/>
  <c r="AD36" i="50"/>
  <c r="U30" i="50"/>
  <c r="H34" i="50"/>
  <c r="E34" i="50"/>
  <c r="AC31" i="50"/>
  <c r="G34" i="50"/>
  <c r="E46" i="50"/>
  <c r="AC43" i="50"/>
  <c r="V46" i="50"/>
  <c r="M46" i="50"/>
  <c r="U58" i="50"/>
  <c r="T50" i="50"/>
  <c r="E50" i="50"/>
  <c r="AC47" i="50"/>
  <c r="AC48" i="50"/>
  <c r="AC49" i="50"/>
  <c r="T54" i="50"/>
  <c r="T22" i="50"/>
  <c r="H22" i="50"/>
  <c r="AB22" i="50"/>
  <c r="R22" i="50"/>
  <c r="X42" i="50"/>
  <c r="M42" i="50"/>
  <c r="V42" i="50"/>
  <c r="Q38" i="50"/>
  <c r="AA30" i="50"/>
  <c r="I30" i="50"/>
  <c r="G30" i="50"/>
  <c r="AC14" i="50"/>
  <c r="Q34" i="50"/>
  <c r="S34" i="50"/>
  <c r="AC45" i="50"/>
  <c r="Y46" i="50"/>
  <c r="V58" i="50"/>
  <c r="E58" i="50"/>
  <c r="AC55" i="50"/>
  <c r="AB50" i="50"/>
  <c r="AG39" i="50"/>
  <c r="AG36" i="50"/>
  <c r="AG37" i="50" s="1"/>
  <c r="H54" i="50"/>
  <c r="P54" i="50"/>
  <c r="N54" i="50"/>
  <c r="L22" i="50"/>
  <c r="AD19" i="50"/>
  <c r="R42" i="50"/>
  <c r="O42" i="50"/>
  <c r="AB30" i="50"/>
  <c r="S30" i="50"/>
  <c r="O34" i="50"/>
  <c r="AD32" i="50"/>
  <c r="I46" i="50"/>
  <c r="G46" i="50"/>
  <c r="X58" i="50"/>
  <c r="Q58" i="50"/>
  <c r="AD48" i="50"/>
  <c r="AD49" i="50"/>
  <c r="AC52" i="50"/>
  <c r="O22" i="50"/>
  <c r="AC40" i="50"/>
  <c r="AA42" i="50"/>
  <c r="AC41" i="50"/>
  <c r="J30" i="50"/>
  <c r="N30" i="50"/>
  <c r="AA34" i="50"/>
  <c r="AB46" i="50"/>
  <c r="AD57" i="50"/>
  <c r="Y50" i="50"/>
  <c r="E54" i="50"/>
  <c r="AC51" i="50"/>
  <c r="AC37" i="50"/>
  <c r="P38" i="50"/>
  <c r="F38" i="50"/>
  <c r="H38" i="50"/>
  <c r="V38" i="50"/>
  <c r="V30" i="50"/>
  <c r="K30" i="50"/>
  <c r="X30" i="50"/>
  <c r="Z30" i="50"/>
  <c r="K34" i="50"/>
  <c r="H58" i="50"/>
  <c r="Z58" i="50"/>
  <c r="AA58" i="50"/>
  <c r="H50" i="50"/>
  <c r="P50" i="50"/>
  <c r="K50" i="50"/>
  <c r="V54" i="50"/>
  <c r="J54" i="50"/>
  <c r="V22" i="50"/>
  <c r="AD21" i="50"/>
  <c r="K42" i="50"/>
  <c r="I42" i="50"/>
  <c r="L38" i="50"/>
  <c r="AD35" i="50"/>
  <c r="E30" i="50"/>
  <c r="AC27" i="50"/>
  <c r="L30" i="50"/>
  <c r="AD27" i="50"/>
  <c r="X46" i="50"/>
  <c r="M38" i="50"/>
  <c r="AB38" i="50"/>
  <c r="R38" i="50"/>
  <c r="T38" i="50"/>
  <c r="AC36" i="50"/>
  <c r="P30" i="50"/>
  <c r="AC32" i="50"/>
  <c r="W34" i="50"/>
  <c r="AD45" i="50"/>
  <c r="AC57" i="50"/>
  <c r="F58" i="50"/>
  <c r="W50" i="50"/>
  <c r="I54" i="50"/>
  <c r="W54" i="50"/>
  <c r="Q54" i="50"/>
  <c r="O54" i="50"/>
  <c r="I22" i="50"/>
  <c r="M22" i="50"/>
  <c r="K22" i="50"/>
  <c r="E22" i="50"/>
  <c r="AC19" i="50"/>
  <c r="Z42" i="50"/>
  <c r="U42" i="50"/>
  <c r="G42" i="50"/>
  <c r="AC33" i="50"/>
  <c r="F34" i="50"/>
  <c r="J46" i="50"/>
  <c r="AD44" i="50"/>
  <c r="I50" i="50"/>
  <c r="AA54" i="50"/>
  <c r="AC20" i="50"/>
  <c r="Q22" i="50"/>
  <c r="AD41" i="50"/>
  <c r="AD40" i="50"/>
  <c r="P42" i="50"/>
  <c r="T42" i="50"/>
  <c r="S42" i="50"/>
  <c r="L50" i="50"/>
  <c r="AD47" i="50"/>
  <c r="AC53" i="50"/>
  <c r="AD20" i="50"/>
  <c r="R34" i="50"/>
  <c r="N38" i="50"/>
  <c r="K38" i="50"/>
  <c r="W30" i="50"/>
  <c r="K46" i="50"/>
  <c r="AB58" i="50"/>
  <c r="Z50" i="50"/>
  <c r="R50" i="50"/>
  <c r="F54" i="50"/>
  <c r="Y54" i="50"/>
  <c r="F42" i="50"/>
  <c r="L42" i="50"/>
  <c r="AD39" i="50"/>
  <c r="AC56" i="50"/>
  <c r="U50" i="50"/>
  <c r="AD37" i="50"/>
  <c r="AC28" i="50"/>
  <c r="N34" i="50"/>
  <c r="W38" i="50"/>
  <c r="AD28" i="50"/>
  <c r="M30" i="50"/>
  <c r="AD33" i="50"/>
  <c r="Z34" i="50"/>
  <c r="N46" i="50"/>
  <c r="U46" i="50"/>
  <c r="L46" i="50"/>
  <c r="AD43" i="50"/>
  <c r="W46" i="50"/>
  <c r="L58" i="50"/>
  <c r="AD55" i="50"/>
  <c r="M58" i="50"/>
  <c r="G58" i="50"/>
  <c r="S50" i="50"/>
  <c r="AA50" i="50"/>
  <c r="X54" i="50"/>
  <c r="AB54" i="50"/>
  <c r="AD53" i="50"/>
  <c r="R54" i="50"/>
  <c r="G54" i="50"/>
  <c r="J22" i="50"/>
  <c r="N22" i="50"/>
  <c r="J42" i="50"/>
  <c r="AB42" i="50"/>
  <c r="Q42" i="50"/>
  <c r="O38" i="50"/>
  <c r="T30" i="50"/>
  <c r="L34" i="50"/>
  <c r="AD31" i="50"/>
  <c r="P46" i="50"/>
  <c r="Y58" i="50"/>
  <c r="X50" i="50"/>
  <c r="M50" i="50"/>
  <c r="J50" i="50"/>
  <c r="L54" i="50"/>
  <c r="AD51" i="50"/>
  <c r="S54" i="50"/>
  <c r="AA22" i="50"/>
  <c r="W42" i="50"/>
  <c r="AG36" i="49"/>
  <c r="AG37" i="49" s="1"/>
  <c r="AG39" i="49"/>
  <c r="E27" i="22"/>
  <c r="E16" i="46"/>
  <c r="B15" i="47" s="1"/>
  <c r="D57" i="47"/>
  <c r="D56" i="47"/>
  <c r="D55" i="47"/>
  <c r="D53" i="47"/>
  <c r="D106" i="47" s="1"/>
  <c r="D52" i="47"/>
  <c r="D54" i="47" s="1"/>
  <c r="D51" i="47"/>
  <c r="D49" i="47"/>
  <c r="D48" i="47"/>
  <c r="D47" i="47"/>
  <c r="D100" i="47" s="1"/>
  <c r="D45" i="47"/>
  <c r="D44" i="47"/>
  <c r="D43" i="47"/>
  <c r="D96" i="47" s="1"/>
  <c r="D41" i="47"/>
  <c r="D40" i="47"/>
  <c r="D93" i="47" s="1"/>
  <c r="D39" i="47"/>
  <c r="D92" i="47" s="1"/>
  <c r="D37" i="47"/>
  <c r="D90" i="47" s="1"/>
  <c r="D36" i="47"/>
  <c r="D35" i="47"/>
  <c r="D33" i="47"/>
  <c r="D86" i="47" s="1"/>
  <c r="D32" i="47"/>
  <c r="D31" i="47"/>
  <c r="D29" i="47"/>
  <c r="D82" i="47" s="1"/>
  <c r="D28" i="47"/>
  <c r="D81" i="47" s="1"/>
  <c r="D27" i="47"/>
  <c r="D25" i="47"/>
  <c r="D78" i="47" s="1"/>
  <c r="D24" i="47"/>
  <c r="D77" i="47" s="1"/>
  <c r="D23" i="47"/>
  <c r="D21" i="47"/>
  <c r="D74" i="47" s="1"/>
  <c r="D20" i="47"/>
  <c r="D19" i="47"/>
  <c r="D17" i="47"/>
  <c r="D16" i="47"/>
  <c r="D15" i="47"/>
  <c r="D13" i="47"/>
  <c r="D66" i="47" s="1"/>
  <c r="D12" i="47"/>
  <c r="D65" i="47" s="1"/>
  <c r="D11" i="47"/>
  <c r="D6" i="47"/>
  <c r="A63" i="47" s="1"/>
  <c r="A55" i="47"/>
  <c r="A51" i="47"/>
  <c r="A104" i="47" s="1"/>
  <c r="A47" i="47"/>
  <c r="A100" i="47" s="1"/>
  <c r="A43" i="47"/>
  <c r="A96" i="47" s="1"/>
  <c r="A39" i="47"/>
  <c r="A35" i="47"/>
  <c r="A31" i="47"/>
  <c r="A27" i="47"/>
  <c r="A80" i="47" s="1"/>
  <c r="A23" i="47"/>
  <c r="A19" i="47"/>
  <c r="A72" i="47" s="1"/>
  <c r="A15" i="47"/>
  <c r="A68" i="47" s="1"/>
  <c r="A11" i="47"/>
  <c r="D110" i="47"/>
  <c r="D58" i="47"/>
  <c r="A108" i="47"/>
  <c r="D101" i="47"/>
  <c r="A92" i="47"/>
  <c r="D89" i="47"/>
  <c r="D88" i="47"/>
  <c r="A88" i="47"/>
  <c r="A84" i="47"/>
  <c r="AF29" i="47"/>
  <c r="AF33" i="47" s="1"/>
  <c r="AF37" i="47" s="1"/>
  <c r="AF41" i="47" s="1"/>
  <c r="AF45" i="47" s="1"/>
  <c r="AF49" i="47" s="1"/>
  <c r="AF53" i="47" s="1"/>
  <c r="AF57" i="47" s="1"/>
  <c r="A76" i="47"/>
  <c r="AG17" i="47"/>
  <c r="AF17" i="47"/>
  <c r="AF21" i="47" s="1"/>
  <c r="AF25" i="47" s="1"/>
  <c r="D70" i="47"/>
  <c r="AG16" i="47"/>
  <c r="AF16" i="47"/>
  <c r="AF20" i="47" s="1"/>
  <c r="AF24" i="47" s="1"/>
  <c r="AF28" i="47" s="1"/>
  <c r="AF32" i="47" s="1"/>
  <c r="AF36" i="47" s="1"/>
  <c r="AF40" i="47" s="1"/>
  <c r="AF44" i="47" s="1"/>
  <c r="AF48" i="47" s="1"/>
  <c r="AF52" i="47" s="1"/>
  <c r="AF56" i="47" s="1"/>
  <c r="AG15" i="47"/>
  <c r="AG19" i="47" s="1"/>
  <c r="AF15" i="47"/>
  <c r="AF19" i="47" s="1"/>
  <c r="AF23" i="47" s="1"/>
  <c r="AF27" i="47" s="1"/>
  <c r="AF31" i="47" s="1"/>
  <c r="AF35" i="47" s="1"/>
  <c r="AF39" i="47" s="1"/>
  <c r="AF43" i="47" s="1"/>
  <c r="AF47" i="47" s="1"/>
  <c r="AF51" i="47" s="1"/>
  <c r="AF55" i="47" s="1"/>
  <c r="AG12" i="47"/>
  <c r="AG13" i="47" s="1"/>
  <c r="A64" i="47"/>
  <c r="E24" i="46"/>
  <c r="B47" i="47" s="1"/>
  <c r="E23" i="46"/>
  <c r="B43" i="47" s="1"/>
  <c r="E22" i="46"/>
  <c r="B39" i="47" s="1"/>
  <c r="E21" i="46"/>
  <c r="B35" i="47" s="1"/>
  <c r="E20" i="46"/>
  <c r="B31" i="47" s="1"/>
  <c r="E19" i="46"/>
  <c r="B27" i="47" s="1"/>
  <c r="E18" i="46"/>
  <c r="B23" i="47" s="1"/>
  <c r="E17" i="46"/>
  <c r="B19" i="47" s="1"/>
  <c r="E26" i="46"/>
  <c r="B55" i="47" s="1"/>
  <c r="E25" i="46"/>
  <c r="B51" i="47" s="1"/>
  <c r="E15" i="46"/>
  <c r="B11" i="47" s="1"/>
  <c r="D50" i="47" l="1"/>
  <c r="D46" i="47"/>
  <c r="D34" i="47"/>
  <c r="AD18" i="50"/>
  <c r="AC18" i="50"/>
  <c r="AD26" i="50"/>
  <c r="AC26" i="50"/>
  <c r="AD54" i="50"/>
  <c r="AC30" i="50"/>
  <c r="AD50" i="50"/>
  <c r="AC34" i="50"/>
  <c r="AD58" i="50"/>
  <c r="AD30" i="50"/>
  <c r="AG43" i="50"/>
  <c r="AG40" i="50"/>
  <c r="AG41" i="50" s="1"/>
  <c r="AC50" i="50"/>
  <c r="AC22" i="50"/>
  <c r="AC58" i="50"/>
  <c r="AC42" i="50"/>
  <c r="AD46" i="50"/>
  <c r="AD34" i="50"/>
  <c r="AD42" i="50"/>
  <c r="AD38" i="50"/>
  <c r="AC54" i="50"/>
  <c r="AD22" i="50"/>
  <c r="AC46" i="50"/>
  <c r="AC38" i="50"/>
  <c r="AG43" i="49"/>
  <c r="AG40" i="49"/>
  <c r="AG41" i="49" s="1"/>
  <c r="AG20" i="47"/>
  <c r="AG21" i="47" s="1"/>
  <c r="AG23" i="47"/>
  <c r="D68" i="47"/>
  <c r="D18" i="47"/>
  <c r="D30" i="47"/>
  <c r="D72" i="47"/>
  <c r="A10" i="47"/>
  <c r="D73" i="47"/>
  <c r="D22" i="47"/>
  <c r="D80" i="47"/>
  <c r="D14" i="47"/>
  <c r="D64" i="47"/>
  <c r="D76" i="47"/>
  <c r="D26" i="47"/>
  <c r="D85" i="47"/>
  <c r="D84" i="47"/>
  <c r="D94" i="47"/>
  <c r="D38" i="47"/>
  <c r="D69" i="47"/>
  <c r="D98" i="47"/>
  <c r="D42" i="47"/>
  <c r="D105" i="47"/>
  <c r="D91" i="47"/>
  <c r="D102" i="47"/>
  <c r="D97" i="47"/>
  <c r="D108" i="47"/>
  <c r="D109" i="47"/>
  <c r="D104" i="47"/>
  <c r="E27" i="46"/>
  <c r="C27" i="46"/>
  <c r="AG44" i="50" l="1"/>
  <c r="AG45" i="50" s="1"/>
  <c r="AG47" i="50"/>
  <c r="AD59" i="50"/>
  <c r="AG47" i="49"/>
  <c r="AG44" i="49"/>
  <c r="AG45" i="49" s="1"/>
  <c r="D95" i="47"/>
  <c r="D67" i="47"/>
  <c r="D103" i="47"/>
  <c r="D99" i="47"/>
  <c r="D83" i="47"/>
  <c r="D87" i="47"/>
  <c r="D75" i="47"/>
  <c r="D111" i="47"/>
  <c r="AG27" i="47"/>
  <c r="AG24" i="47"/>
  <c r="AG25" i="47" s="1"/>
  <c r="D71" i="47"/>
  <c r="D107" i="47"/>
  <c r="D79" i="47"/>
  <c r="AG51" i="50" l="1"/>
  <c r="AG48" i="50"/>
  <c r="AG49" i="50" s="1"/>
  <c r="AG48" i="49"/>
  <c r="AG49" i="49" s="1"/>
  <c r="AG51" i="49"/>
  <c r="AG28" i="47"/>
  <c r="AG29" i="47" s="1"/>
  <c r="AG31" i="47"/>
  <c r="AG55" i="50" l="1"/>
  <c r="AG56" i="50" s="1"/>
  <c r="AG57" i="50" s="1"/>
  <c r="AG52" i="50"/>
  <c r="AG53" i="50" s="1"/>
  <c r="AG55" i="49"/>
  <c r="AG56" i="49" s="1"/>
  <c r="AG57" i="49" s="1"/>
  <c r="AG52" i="49"/>
  <c r="AG53" i="49" s="1"/>
  <c r="AG35" i="47"/>
  <c r="AG32" i="47"/>
  <c r="AG33" i="47" s="1"/>
  <c r="AG39" i="47" l="1"/>
  <c r="AG36" i="47"/>
  <c r="AG37" i="47" s="1"/>
  <c r="AG43" i="47" l="1"/>
  <c r="AG40" i="47"/>
  <c r="AG41" i="47" s="1"/>
  <c r="AG47" i="47" l="1"/>
  <c r="AG44" i="47"/>
  <c r="AG45" i="47" s="1"/>
  <c r="AG48" i="47" l="1"/>
  <c r="AG49" i="47" s="1"/>
  <c r="AG51" i="47"/>
  <c r="AG55" i="47" l="1"/>
  <c r="AG56" i="47" s="1"/>
  <c r="AG57" i="47" s="1"/>
  <c r="AG52" i="47"/>
  <c r="AG53" i="47" s="1"/>
  <c r="C26" i="21" l="1"/>
  <c r="C25" i="21"/>
  <c r="C24" i="21"/>
  <c r="C23" i="21"/>
  <c r="C22" i="21"/>
  <c r="C21" i="21"/>
  <c r="C20" i="21"/>
  <c r="C19" i="21"/>
  <c r="C18" i="21"/>
  <c r="C17" i="21"/>
  <c r="C16" i="21"/>
  <c r="C15" i="21"/>
  <c r="C26" i="13"/>
  <c r="C25" i="13"/>
  <c r="C24" i="13"/>
  <c r="C23" i="13"/>
  <c r="C22" i="13"/>
  <c r="C21" i="13"/>
  <c r="C20" i="13"/>
  <c r="C19" i="13"/>
  <c r="C18" i="13"/>
  <c r="C17" i="13"/>
  <c r="C16" i="13"/>
  <c r="C15" i="13"/>
  <c r="Q67" i="47" l="1"/>
  <c r="Q111" i="47"/>
  <c r="F67" i="49"/>
  <c r="F71" i="49"/>
  <c r="F75" i="49"/>
  <c r="F79" i="49"/>
  <c r="F83" i="49"/>
  <c r="F87" i="49"/>
  <c r="F91" i="49"/>
  <c r="F95" i="49"/>
  <c r="F99" i="49"/>
  <c r="F103" i="49"/>
  <c r="F107" i="49"/>
  <c r="F111" i="49"/>
  <c r="AB67" i="49"/>
  <c r="AB71" i="47"/>
  <c r="AB71" i="49"/>
  <c r="AB75" i="49"/>
  <c r="S71" i="47"/>
  <c r="S75" i="47"/>
  <c r="P67" i="47"/>
  <c r="P67" i="49"/>
  <c r="P75" i="47"/>
  <c r="P75" i="49"/>
  <c r="T67" i="47"/>
  <c r="T75" i="47"/>
  <c r="T79" i="47"/>
  <c r="T83" i="47"/>
  <c r="T87" i="47"/>
  <c r="T91" i="47"/>
  <c r="T95" i="47"/>
  <c r="T99" i="47"/>
  <c r="T103" i="47"/>
  <c r="T107" i="47"/>
  <c r="T111" i="47"/>
  <c r="V99" i="49"/>
  <c r="V103" i="49"/>
  <c r="V107" i="49"/>
  <c r="V107" i="47"/>
  <c r="V111" i="49"/>
  <c r="V111" i="47"/>
  <c r="K67" i="49"/>
  <c r="K71" i="49"/>
  <c r="K75" i="49"/>
  <c r="K79" i="49"/>
  <c r="K83" i="49"/>
  <c r="K87" i="49"/>
  <c r="K91" i="49"/>
  <c r="K95" i="49"/>
  <c r="K99" i="49"/>
  <c r="K103" i="49"/>
  <c r="K107" i="49"/>
  <c r="K111" i="49"/>
  <c r="X71" i="47"/>
  <c r="X79" i="47"/>
  <c r="X83" i="47"/>
  <c r="X87" i="47"/>
  <c r="X91" i="47"/>
  <c r="X95" i="47"/>
  <c r="X99" i="47"/>
  <c r="X103" i="47"/>
  <c r="X107" i="47"/>
  <c r="X111" i="47"/>
  <c r="I67" i="49"/>
  <c r="I71" i="49"/>
  <c r="Y79" i="47"/>
  <c r="U67" i="49"/>
  <c r="N79" i="49"/>
  <c r="N83" i="49"/>
  <c r="N87" i="49"/>
  <c r="N91" i="49"/>
  <c r="N95" i="49"/>
  <c r="N99" i="49"/>
  <c r="N103" i="49"/>
  <c r="N107" i="49"/>
  <c r="N111" i="49"/>
  <c r="AA71" i="47"/>
  <c r="AA75" i="47"/>
  <c r="AA79" i="47"/>
  <c r="AA83" i="47"/>
  <c r="AA87" i="47"/>
  <c r="AA95" i="47"/>
  <c r="N71" i="47"/>
  <c r="Y87" i="47"/>
  <c r="E24" i="35"/>
  <c r="E23" i="35"/>
  <c r="E20" i="35"/>
  <c r="E19" i="35"/>
  <c r="E16" i="35"/>
  <c r="E15" i="35"/>
  <c r="E26" i="35"/>
  <c r="E25" i="35"/>
  <c r="E22" i="35"/>
  <c r="E21" i="35"/>
  <c r="E18" i="35"/>
  <c r="E17" i="35"/>
  <c r="I71" i="47" l="1"/>
  <c r="AC97" i="47"/>
  <c r="Q111" i="49"/>
  <c r="U95" i="47"/>
  <c r="U83" i="47"/>
  <c r="AC109" i="47"/>
  <c r="H95" i="47"/>
  <c r="H91" i="47"/>
  <c r="AC85" i="47"/>
  <c r="H79" i="47"/>
  <c r="H71" i="47"/>
  <c r="H67" i="47"/>
  <c r="G111" i="47"/>
  <c r="G107" i="47"/>
  <c r="G103" i="47"/>
  <c r="G99" i="47"/>
  <c r="G95" i="47"/>
  <c r="G91" i="47"/>
  <c r="R95" i="47"/>
  <c r="E111" i="47"/>
  <c r="E107" i="47"/>
  <c r="E103" i="47"/>
  <c r="E99" i="47"/>
  <c r="E95" i="47"/>
  <c r="E91" i="47"/>
  <c r="E87" i="47"/>
  <c r="E83" i="47"/>
  <c r="E79" i="47"/>
  <c r="E75" i="47"/>
  <c r="E71" i="47"/>
  <c r="E67" i="47"/>
  <c r="AA111" i="47"/>
  <c r="AA107" i="47"/>
  <c r="AA103" i="47"/>
  <c r="AA99" i="47"/>
  <c r="AA91" i="47"/>
  <c r="AA67" i="47"/>
  <c r="Y111" i="47"/>
  <c r="Y107" i="47"/>
  <c r="Y103" i="47"/>
  <c r="Y99" i="47"/>
  <c r="Y95" i="47"/>
  <c r="Y91" i="47"/>
  <c r="Y83" i="47"/>
  <c r="Y75" i="47"/>
  <c r="Y71" i="47"/>
  <c r="Y67" i="47"/>
  <c r="X75" i="47"/>
  <c r="X67" i="47"/>
  <c r="T71" i="47"/>
  <c r="O111" i="49"/>
  <c r="O107" i="49"/>
  <c r="O103" i="49"/>
  <c r="O99" i="49"/>
  <c r="O95" i="49"/>
  <c r="O91" i="49"/>
  <c r="O87" i="49"/>
  <c r="O83" i="49"/>
  <c r="O79" i="49"/>
  <c r="O75" i="49"/>
  <c r="O71" i="49"/>
  <c r="O67" i="49"/>
  <c r="Z111" i="49"/>
  <c r="Z107" i="49"/>
  <c r="Z103" i="49"/>
  <c r="Z99" i="49"/>
  <c r="Z95" i="49"/>
  <c r="Z91" i="49"/>
  <c r="Z87" i="49"/>
  <c r="Z83" i="49"/>
  <c r="Z79" i="49"/>
  <c r="Z75" i="49"/>
  <c r="Z71" i="49"/>
  <c r="Z67" i="49"/>
  <c r="M111" i="49"/>
  <c r="M107" i="49"/>
  <c r="M103" i="49"/>
  <c r="M99" i="49"/>
  <c r="M95" i="49"/>
  <c r="M91" i="49"/>
  <c r="M87" i="49"/>
  <c r="M83" i="49"/>
  <c r="M79" i="49"/>
  <c r="M75" i="49"/>
  <c r="M71" i="49"/>
  <c r="M67" i="49"/>
  <c r="L111" i="49"/>
  <c r="L107" i="49"/>
  <c r="L103" i="49"/>
  <c r="L99" i="49"/>
  <c r="L95" i="49"/>
  <c r="L91" i="49"/>
  <c r="L87" i="49"/>
  <c r="L83" i="49"/>
  <c r="L79" i="49"/>
  <c r="L75" i="49"/>
  <c r="L71" i="49"/>
  <c r="L67" i="49"/>
  <c r="W111" i="49"/>
  <c r="W107" i="49"/>
  <c r="W103" i="49"/>
  <c r="W99" i="49"/>
  <c r="W95" i="49"/>
  <c r="W91" i="49"/>
  <c r="W87" i="49"/>
  <c r="W83" i="49"/>
  <c r="W79" i="49"/>
  <c r="W75" i="49"/>
  <c r="W71" i="49"/>
  <c r="W67" i="49"/>
  <c r="H111" i="49"/>
  <c r="H107" i="49"/>
  <c r="H103" i="49"/>
  <c r="H99" i="49"/>
  <c r="H95" i="49"/>
  <c r="H91" i="49"/>
  <c r="H87" i="49"/>
  <c r="H83" i="49"/>
  <c r="H79" i="49"/>
  <c r="H75" i="49"/>
  <c r="H71" i="49"/>
  <c r="H67" i="49"/>
  <c r="R111" i="49"/>
  <c r="R107" i="49"/>
  <c r="R103" i="49"/>
  <c r="R99" i="49"/>
  <c r="R95" i="49"/>
  <c r="R91" i="49"/>
  <c r="R87" i="49"/>
  <c r="R83" i="49"/>
  <c r="R79" i="49"/>
  <c r="R75" i="49"/>
  <c r="R71" i="49"/>
  <c r="N75" i="49"/>
  <c r="U79" i="49"/>
  <c r="U71" i="47"/>
  <c r="AC110" i="47"/>
  <c r="AC106" i="47"/>
  <c r="AC102" i="47"/>
  <c r="AC98" i="47"/>
  <c r="AC94" i="47"/>
  <c r="AC90" i="47"/>
  <c r="AC86" i="47"/>
  <c r="AC82" i="47"/>
  <c r="AC78" i="47"/>
  <c r="AC70" i="47"/>
  <c r="AC66" i="47"/>
  <c r="AB79" i="47"/>
  <c r="AC105" i="47"/>
  <c r="AC101" i="47"/>
  <c r="AC93" i="47"/>
  <c r="AC89" i="47"/>
  <c r="AC81" i="47"/>
  <c r="AC77" i="47"/>
  <c r="AC69" i="47"/>
  <c r="AC65" i="47"/>
  <c r="AC73" i="47"/>
  <c r="R67" i="49"/>
  <c r="O111" i="47"/>
  <c r="O107" i="47"/>
  <c r="O103" i="47"/>
  <c r="O99" i="47"/>
  <c r="O95" i="47"/>
  <c r="O91" i="47"/>
  <c r="O87" i="47"/>
  <c r="O83" i="47"/>
  <c r="O79" i="47"/>
  <c r="O75" i="47"/>
  <c r="O71" i="47"/>
  <c r="O67" i="47"/>
  <c r="Z111" i="47"/>
  <c r="Z107" i="47"/>
  <c r="Z103" i="47"/>
  <c r="Z99" i="47"/>
  <c r="Z95" i="47"/>
  <c r="Z91" i="47"/>
  <c r="Z87" i="47"/>
  <c r="Z83" i="47"/>
  <c r="Z79" i="47"/>
  <c r="Z75" i="47"/>
  <c r="Z71" i="47"/>
  <c r="Z67" i="47"/>
  <c r="M111" i="47"/>
  <c r="M107" i="47"/>
  <c r="M103" i="47"/>
  <c r="M99" i="47"/>
  <c r="M95" i="47"/>
  <c r="M91" i="47"/>
  <c r="M87" i="47"/>
  <c r="M83" i="47"/>
  <c r="M79" i="47"/>
  <c r="M75" i="47"/>
  <c r="M71" i="47"/>
  <c r="M67" i="47"/>
  <c r="L111" i="47"/>
  <c r="L107" i="47"/>
  <c r="L103" i="47"/>
  <c r="L99" i="47"/>
  <c r="L95" i="47"/>
  <c r="L91" i="47"/>
  <c r="L87" i="47"/>
  <c r="L83" i="47"/>
  <c r="L79" i="47"/>
  <c r="L75" i="47"/>
  <c r="L71" i="47"/>
  <c r="L67" i="47"/>
  <c r="W111" i="47"/>
  <c r="W107" i="47"/>
  <c r="W103" i="47"/>
  <c r="W99" i="47"/>
  <c r="W95" i="47"/>
  <c r="W91" i="47"/>
  <c r="W87" i="47"/>
  <c r="W83" i="47"/>
  <c r="W79" i="47"/>
  <c r="W75" i="47"/>
  <c r="W71" i="47"/>
  <c r="W67" i="47"/>
  <c r="H111" i="47"/>
  <c r="H107" i="47"/>
  <c r="H103" i="47"/>
  <c r="H99" i="47"/>
  <c r="R111" i="47"/>
  <c r="R107" i="47"/>
  <c r="R103" i="47"/>
  <c r="R99" i="47"/>
  <c r="R91" i="47"/>
  <c r="R87" i="47"/>
  <c r="R83" i="47"/>
  <c r="R79" i="47"/>
  <c r="R75" i="47"/>
  <c r="R71" i="47"/>
  <c r="R67" i="47"/>
  <c r="Q107" i="49"/>
  <c r="Q103" i="49"/>
  <c r="Q99" i="49"/>
  <c r="Q95" i="49"/>
  <c r="Q91" i="49"/>
  <c r="Q87" i="49"/>
  <c r="Q83" i="49"/>
  <c r="Q79" i="49"/>
  <c r="Q75" i="49"/>
  <c r="Q71" i="49"/>
  <c r="Q67" i="49"/>
  <c r="AC100" i="47"/>
  <c r="U79" i="47"/>
  <c r="AB75" i="47"/>
  <c r="P111" i="49"/>
  <c r="P107" i="49"/>
  <c r="P103" i="49"/>
  <c r="P99" i="49"/>
  <c r="P95" i="49"/>
  <c r="P91" i="49"/>
  <c r="P87" i="49"/>
  <c r="P83" i="49"/>
  <c r="I75" i="49"/>
  <c r="I111" i="49"/>
  <c r="I107" i="49"/>
  <c r="I103" i="49"/>
  <c r="I99" i="49"/>
  <c r="I95" i="49"/>
  <c r="I91" i="49"/>
  <c r="I87" i="49"/>
  <c r="I75" i="47"/>
  <c r="AC76" i="47"/>
  <c r="AC64" i="47"/>
  <c r="G111" i="49"/>
  <c r="G107" i="49"/>
  <c r="G103" i="49"/>
  <c r="G99" i="49"/>
  <c r="G95" i="49"/>
  <c r="G91" i="49"/>
  <c r="G87" i="49"/>
  <c r="G83" i="49"/>
  <c r="G79" i="49"/>
  <c r="G75" i="49"/>
  <c r="G71" i="49"/>
  <c r="G67" i="49"/>
  <c r="AC110" i="49"/>
  <c r="AC106" i="49"/>
  <c r="AC102" i="49"/>
  <c r="AC98" i="49"/>
  <c r="AC94" i="49"/>
  <c r="AC90" i="49"/>
  <c r="AC86" i="49"/>
  <c r="AC82" i="49"/>
  <c r="AC78" i="49"/>
  <c r="AC74" i="49"/>
  <c r="AC70" i="49"/>
  <c r="AC66" i="49"/>
  <c r="AC88" i="47"/>
  <c r="G87" i="47"/>
  <c r="G83" i="47"/>
  <c r="G79" i="47"/>
  <c r="G75" i="47"/>
  <c r="G71" i="47"/>
  <c r="G67" i="47"/>
  <c r="AC74" i="47"/>
  <c r="AA111" i="49"/>
  <c r="AA107" i="49"/>
  <c r="AA103" i="49"/>
  <c r="AA99" i="49"/>
  <c r="AA95" i="49"/>
  <c r="AA91" i="49"/>
  <c r="AA87" i="49"/>
  <c r="AA83" i="49"/>
  <c r="AA79" i="49"/>
  <c r="AA75" i="49"/>
  <c r="AA71" i="49"/>
  <c r="AA67" i="49"/>
  <c r="Y111" i="49"/>
  <c r="Y107" i="49"/>
  <c r="Y103" i="49"/>
  <c r="Y99" i="49"/>
  <c r="Y95" i="49"/>
  <c r="Y91" i="49"/>
  <c r="Y87" i="49"/>
  <c r="Y83" i="49"/>
  <c r="Y79" i="49"/>
  <c r="Y75" i="49"/>
  <c r="Y71" i="49"/>
  <c r="Y67" i="49"/>
  <c r="X111" i="49"/>
  <c r="X107" i="49"/>
  <c r="X103" i="49"/>
  <c r="X99" i="49"/>
  <c r="X95" i="49"/>
  <c r="X91" i="49"/>
  <c r="X87" i="49"/>
  <c r="X83" i="49"/>
  <c r="X79" i="49"/>
  <c r="X75" i="49"/>
  <c r="X71" i="49"/>
  <c r="X67" i="49"/>
  <c r="U71" i="49"/>
  <c r="T111" i="49"/>
  <c r="T107" i="49"/>
  <c r="T103" i="49"/>
  <c r="T99" i="49"/>
  <c r="T95" i="49"/>
  <c r="T91" i="49"/>
  <c r="T87" i="49"/>
  <c r="T83" i="49"/>
  <c r="T79" i="49"/>
  <c r="T75" i="49"/>
  <c r="T71" i="49"/>
  <c r="T67" i="49"/>
  <c r="AB79" i="49"/>
  <c r="AC108" i="47"/>
  <c r="AC109" i="49"/>
  <c r="AC105" i="49"/>
  <c r="AC101" i="49"/>
  <c r="AC97" i="49"/>
  <c r="AC93" i="49"/>
  <c r="AC89" i="49"/>
  <c r="AC85" i="49"/>
  <c r="AC81" i="49"/>
  <c r="AC77" i="49"/>
  <c r="AC73" i="49"/>
  <c r="AC69" i="49"/>
  <c r="AC65" i="49"/>
  <c r="AC96" i="47"/>
  <c r="AC84" i="47"/>
  <c r="AC72" i="47"/>
  <c r="U67" i="47"/>
  <c r="I67" i="47"/>
  <c r="H87" i="47"/>
  <c r="H83" i="47"/>
  <c r="H75" i="47"/>
  <c r="N71" i="49"/>
  <c r="N67" i="49"/>
  <c r="V95" i="49"/>
  <c r="V91" i="49"/>
  <c r="V87" i="49"/>
  <c r="V83" i="49"/>
  <c r="V79" i="49"/>
  <c r="V75" i="49"/>
  <c r="V71" i="49"/>
  <c r="V67" i="49"/>
  <c r="P71" i="49"/>
  <c r="N111" i="47"/>
  <c r="N107" i="47"/>
  <c r="N103" i="47"/>
  <c r="N99" i="47"/>
  <c r="N95" i="47"/>
  <c r="N91" i="47"/>
  <c r="N87" i="47"/>
  <c r="N83" i="47"/>
  <c r="N79" i="47"/>
  <c r="N75" i="47"/>
  <c r="N67" i="47"/>
  <c r="K111" i="47"/>
  <c r="K107" i="47"/>
  <c r="K103" i="47"/>
  <c r="K99" i="47"/>
  <c r="K95" i="47"/>
  <c r="K91" i="47"/>
  <c r="K87" i="47"/>
  <c r="K83" i="47"/>
  <c r="K79" i="47"/>
  <c r="K75" i="47"/>
  <c r="K71" i="47"/>
  <c r="K67" i="47"/>
  <c r="V103" i="47"/>
  <c r="V99" i="47"/>
  <c r="V95" i="47"/>
  <c r="V91" i="47"/>
  <c r="V87" i="47"/>
  <c r="V83" i="47"/>
  <c r="V79" i="47"/>
  <c r="V75" i="47"/>
  <c r="V71" i="47"/>
  <c r="V67" i="47"/>
  <c r="P71" i="47"/>
  <c r="AB67" i="47"/>
  <c r="F111" i="47"/>
  <c r="F107" i="47"/>
  <c r="F103" i="47"/>
  <c r="F99" i="47"/>
  <c r="F95" i="47"/>
  <c r="F91" i="47"/>
  <c r="F87" i="47"/>
  <c r="F83" i="47"/>
  <c r="F79" i="47"/>
  <c r="F75" i="47"/>
  <c r="F71" i="47"/>
  <c r="F67" i="47"/>
  <c r="Q107" i="47"/>
  <c r="Q103" i="47"/>
  <c r="Q99" i="47"/>
  <c r="Q95" i="47"/>
  <c r="Q91" i="47"/>
  <c r="Q87" i="47"/>
  <c r="Q83" i="47"/>
  <c r="Q79" i="47"/>
  <c r="Q75" i="47"/>
  <c r="Q71" i="47"/>
  <c r="AC80" i="47"/>
  <c r="AC68" i="47"/>
  <c r="AB111" i="49"/>
  <c r="AB107" i="49"/>
  <c r="AB103" i="49"/>
  <c r="AB99" i="49"/>
  <c r="AB95" i="49"/>
  <c r="AB91" i="49"/>
  <c r="AB87" i="49"/>
  <c r="AB83" i="49"/>
  <c r="I79" i="49"/>
  <c r="J111" i="49"/>
  <c r="J107" i="49"/>
  <c r="J103" i="49"/>
  <c r="J99" i="49"/>
  <c r="J95" i="49"/>
  <c r="J91" i="49"/>
  <c r="J87" i="49"/>
  <c r="J83" i="49"/>
  <c r="J79" i="49"/>
  <c r="J75" i="49"/>
  <c r="J71" i="49"/>
  <c r="J67" i="49"/>
  <c r="U111" i="49"/>
  <c r="U107" i="49"/>
  <c r="U103" i="49"/>
  <c r="U99" i="49"/>
  <c r="U95" i="49"/>
  <c r="U91" i="49"/>
  <c r="U87" i="49"/>
  <c r="U83" i="49"/>
  <c r="E111" i="49"/>
  <c r="AC108" i="49"/>
  <c r="AC104" i="49"/>
  <c r="E107" i="49"/>
  <c r="AC100" i="49"/>
  <c r="E103" i="49"/>
  <c r="AC96" i="49"/>
  <c r="E99" i="49"/>
  <c r="E95" i="49"/>
  <c r="AC92" i="49"/>
  <c r="E91" i="49"/>
  <c r="AC88" i="49"/>
  <c r="AC84" i="49"/>
  <c r="E87" i="49"/>
  <c r="AC80" i="49"/>
  <c r="E83" i="49"/>
  <c r="E79" i="49"/>
  <c r="AC76" i="49"/>
  <c r="AC72" i="49"/>
  <c r="E75" i="49"/>
  <c r="AC68" i="49"/>
  <c r="E71" i="49"/>
  <c r="E67" i="49"/>
  <c r="AC64" i="49"/>
  <c r="AC104" i="47"/>
  <c r="AC92" i="47"/>
  <c r="AB111" i="47"/>
  <c r="AB107" i="47"/>
  <c r="AB103" i="47"/>
  <c r="AB99" i="47"/>
  <c r="AB95" i="47"/>
  <c r="AB91" i="47"/>
  <c r="AB87" i="47"/>
  <c r="AB83" i="47"/>
  <c r="I79" i="47"/>
  <c r="J111" i="47"/>
  <c r="J107" i="47"/>
  <c r="J103" i="47"/>
  <c r="J99" i="47"/>
  <c r="J95" i="47"/>
  <c r="J91" i="47"/>
  <c r="J87" i="47"/>
  <c r="J83" i="47"/>
  <c r="J79" i="47"/>
  <c r="J75" i="47"/>
  <c r="J71" i="47"/>
  <c r="J67" i="47"/>
  <c r="U111" i="47"/>
  <c r="U107" i="47"/>
  <c r="U103" i="47"/>
  <c r="U99" i="47"/>
  <c r="U91" i="47"/>
  <c r="U87" i="47"/>
  <c r="U75" i="49"/>
  <c r="I83" i="49"/>
  <c r="S111" i="49"/>
  <c r="S107" i="49"/>
  <c r="S103" i="49"/>
  <c r="S99" i="49"/>
  <c r="S95" i="49"/>
  <c r="S91" i="49"/>
  <c r="S87" i="49"/>
  <c r="S83" i="49"/>
  <c r="S79" i="49"/>
  <c r="S75" i="49"/>
  <c r="S71" i="49"/>
  <c r="S67" i="49"/>
  <c r="P79" i="49"/>
  <c r="P111" i="47"/>
  <c r="P107" i="47"/>
  <c r="P103" i="47"/>
  <c r="P99" i="47"/>
  <c r="P95" i="47"/>
  <c r="P91" i="47"/>
  <c r="P87" i="47"/>
  <c r="P83" i="47"/>
  <c r="U75" i="47"/>
  <c r="I111" i="47"/>
  <c r="I107" i="47"/>
  <c r="I103" i="47"/>
  <c r="I99" i="47"/>
  <c r="I95" i="47"/>
  <c r="I91" i="47"/>
  <c r="I87" i="47"/>
  <c r="I83" i="47"/>
  <c r="S111" i="47"/>
  <c r="S107" i="47"/>
  <c r="S103" i="47"/>
  <c r="S99" i="47"/>
  <c r="S95" i="47"/>
  <c r="S91" i="47"/>
  <c r="S87" i="47"/>
  <c r="S83" i="47"/>
  <c r="S79" i="47"/>
  <c r="S67" i="47"/>
  <c r="P79" i="47"/>
  <c r="AC95" i="47" l="1"/>
  <c r="AC91" i="47"/>
  <c r="V37" i="47" s="1"/>
  <c r="AB37" i="47"/>
  <c r="Y35" i="47"/>
  <c r="I36" i="47"/>
  <c r="AC71" i="47"/>
  <c r="W17" i="47" s="1"/>
  <c r="AC99" i="47"/>
  <c r="AC87" i="47"/>
  <c r="AC103" i="47"/>
  <c r="AC79" i="47"/>
  <c r="AC75" i="49"/>
  <c r="AC99" i="49"/>
  <c r="AC107" i="47"/>
  <c r="AC111" i="47"/>
  <c r="AC83" i="47"/>
  <c r="AC67" i="47"/>
  <c r="AC75" i="47"/>
  <c r="AC95" i="49"/>
  <c r="AC103" i="49"/>
  <c r="AC79" i="49"/>
  <c r="AC83" i="49"/>
  <c r="AC107" i="49"/>
  <c r="AC87" i="49"/>
  <c r="AC111" i="49"/>
  <c r="AC67" i="49"/>
  <c r="AC91" i="49"/>
  <c r="AC71" i="49"/>
  <c r="X35" i="47" l="1"/>
  <c r="W36" i="47"/>
  <c r="F36" i="47"/>
  <c r="W37" i="47"/>
  <c r="N35" i="47"/>
  <c r="H35" i="47"/>
  <c r="U37" i="47"/>
  <c r="E35" i="47"/>
  <c r="O37" i="47"/>
  <c r="AB36" i="47"/>
  <c r="Q35" i="47"/>
  <c r="G37" i="47"/>
  <c r="P36" i="47"/>
  <c r="Z37" i="47"/>
  <c r="S36" i="47"/>
  <c r="M36" i="47"/>
  <c r="O35" i="47"/>
  <c r="J36" i="47"/>
  <c r="S37" i="47"/>
  <c r="M35" i="47"/>
  <c r="Y36" i="47"/>
  <c r="AA35" i="47"/>
  <c r="W35" i="47"/>
  <c r="M37" i="47"/>
  <c r="Q36" i="47"/>
  <c r="X37" i="47"/>
  <c r="G36" i="47"/>
  <c r="P35" i="47"/>
  <c r="H36" i="47"/>
  <c r="N37" i="47"/>
  <c r="R35" i="47"/>
  <c r="J35" i="47"/>
  <c r="U35" i="47"/>
  <c r="R37" i="47"/>
  <c r="E37" i="47"/>
  <c r="T36" i="47"/>
  <c r="G35" i="47"/>
  <c r="P37" i="47"/>
  <c r="I37" i="47"/>
  <c r="Y37" i="47"/>
  <c r="V35" i="47"/>
  <c r="L35" i="47"/>
  <c r="L37" i="47"/>
  <c r="F35" i="47"/>
  <c r="K36" i="47"/>
  <c r="AA36" i="47"/>
  <c r="O36" i="47"/>
  <c r="J37" i="47"/>
  <c r="U36" i="47"/>
  <c r="X36" i="47"/>
  <c r="F37" i="47"/>
  <c r="AA37" i="47"/>
  <c r="E36" i="47"/>
  <c r="K35" i="47"/>
  <c r="T35" i="47"/>
  <c r="H37" i="47"/>
  <c r="Z36" i="47"/>
  <c r="AB35" i="47"/>
  <c r="AB38" i="47" s="1"/>
  <c r="Q37" i="47"/>
  <c r="L36" i="47"/>
  <c r="Z35" i="47"/>
  <c r="K37" i="47"/>
  <c r="S35" i="47"/>
  <c r="I35" i="47"/>
  <c r="T37" i="47"/>
  <c r="Z17" i="47"/>
  <c r="V36" i="47"/>
  <c r="R16" i="47"/>
  <c r="L16" i="47"/>
  <c r="I15" i="47"/>
  <c r="Q17" i="47"/>
  <c r="S17" i="47"/>
  <c r="S15" i="47"/>
  <c r="T15" i="47"/>
  <c r="X16" i="47"/>
  <c r="V17" i="47"/>
  <c r="S16" i="47"/>
  <c r="W16" i="47"/>
  <c r="Q16" i="47"/>
  <c r="J15" i="47"/>
  <c r="I16" i="47"/>
  <c r="X15" i="47"/>
  <c r="E16" i="47"/>
  <c r="Y15" i="47"/>
  <c r="Z15" i="47"/>
  <c r="Z16" i="47"/>
  <c r="V16" i="47"/>
  <c r="E15" i="47"/>
  <c r="J16" i="47"/>
  <c r="G15" i="47"/>
  <c r="AA17" i="47"/>
  <c r="AB15" i="47"/>
  <c r="R15" i="47"/>
  <c r="AB17" i="47"/>
  <c r="P15" i="47"/>
  <c r="X17" i="47"/>
  <c r="T17" i="47"/>
  <c r="E17" i="47"/>
  <c r="Y17" i="47"/>
  <c r="M15" i="47"/>
  <c r="F15" i="47"/>
  <c r="J17" i="47"/>
  <c r="G16" i="47"/>
  <c r="U16" i="47"/>
  <c r="U17" i="47"/>
  <c r="P16" i="47"/>
  <c r="AA15" i="47"/>
  <c r="H16" i="47"/>
  <c r="Q15" i="47"/>
  <c r="R17" i="47"/>
  <c r="U15" i="47"/>
  <c r="K16" i="47"/>
  <c r="K17" i="47"/>
  <c r="V15" i="47"/>
  <c r="T16" i="47"/>
  <c r="M16" i="47"/>
  <c r="L17" i="47"/>
  <c r="K15" i="47"/>
  <c r="O15" i="47"/>
  <c r="F17" i="47"/>
  <c r="N15" i="47"/>
  <c r="AA16" i="47"/>
  <c r="O16" i="47"/>
  <c r="L15" i="47"/>
  <c r="H17" i="47"/>
  <c r="O17" i="47"/>
  <c r="M17" i="47"/>
  <c r="N16" i="47"/>
  <c r="N17" i="47"/>
  <c r="P17" i="47"/>
  <c r="Y16" i="47"/>
  <c r="R36" i="47"/>
  <c r="W15" i="47"/>
  <c r="I17" i="47"/>
  <c r="F16" i="47"/>
  <c r="H15" i="47"/>
  <c r="G17" i="47"/>
  <c r="AB16" i="47"/>
  <c r="N36" i="47"/>
  <c r="AB57" i="49"/>
  <c r="P57" i="49"/>
  <c r="AB56" i="49"/>
  <c r="P56" i="49"/>
  <c r="AB55" i="49"/>
  <c r="P55" i="49"/>
  <c r="E57" i="49"/>
  <c r="AA57" i="49"/>
  <c r="O57" i="49"/>
  <c r="AA56" i="49"/>
  <c r="O56" i="49"/>
  <c r="AA55" i="49"/>
  <c r="O55" i="49"/>
  <c r="F56" i="49"/>
  <c r="Z57" i="49"/>
  <c r="N57" i="49"/>
  <c r="Z56" i="49"/>
  <c r="N56" i="49"/>
  <c r="Z55" i="49"/>
  <c r="N55" i="49"/>
  <c r="R55" i="49"/>
  <c r="E55" i="49"/>
  <c r="Y57" i="49"/>
  <c r="M57" i="49"/>
  <c r="Y56" i="49"/>
  <c r="M56" i="49"/>
  <c r="Y55" i="49"/>
  <c r="M55" i="49"/>
  <c r="Q57" i="49"/>
  <c r="X57" i="49"/>
  <c r="L57" i="49"/>
  <c r="X56" i="49"/>
  <c r="L56" i="49"/>
  <c r="X55" i="49"/>
  <c r="L55" i="49"/>
  <c r="F55" i="49"/>
  <c r="W57" i="49"/>
  <c r="K57" i="49"/>
  <c r="W56" i="49"/>
  <c r="K56" i="49"/>
  <c r="W55" i="49"/>
  <c r="K55" i="49"/>
  <c r="R56" i="49"/>
  <c r="E56" i="49"/>
  <c r="V57" i="49"/>
  <c r="J57" i="49"/>
  <c r="V56" i="49"/>
  <c r="J56" i="49"/>
  <c r="V55" i="49"/>
  <c r="J55" i="49"/>
  <c r="U57" i="49"/>
  <c r="I57" i="49"/>
  <c r="U56" i="49"/>
  <c r="I56" i="49"/>
  <c r="U55" i="49"/>
  <c r="I55" i="49"/>
  <c r="T57" i="49"/>
  <c r="H57" i="49"/>
  <c r="T56" i="49"/>
  <c r="H56" i="49"/>
  <c r="T55" i="49"/>
  <c r="H55" i="49"/>
  <c r="F57" i="49"/>
  <c r="Q56" i="49"/>
  <c r="S57" i="49"/>
  <c r="G57" i="49"/>
  <c r="S56" i="49"/>
  <c r="G56" i="49"/>
  <c r="S55" i="49"/>
  <c r="G55" i="49"/>
  <c r="R57" i="49"/>
  <c r="Q55" i="49"/>
  <c r="R53" i="49"/>
  <c r="F53" i="49"/>
  <c r="R52" i="49"/>
  <c r="F52" i="49"/>
  <c r="R51" i="49"/>
  <c r="F51" i="49"/>
  <c r="S51" i="49"/>
  <c r="Q53" i="49"/>
  <c r="E53" i="49"/>
  <c r="Q52" i="49"/>
  <c r="E52" i="49"/>
  <c r="Q51" i="49"/>
  <c r="E51" i="49"/>
  <c r="S52" i="49"/>
  <c r="AB53" i="49"/>
  <c r="P53" i="49"/>
  <c r="AB52" i="49"/>
  <c r="P52" i="49"/>
  <c r="AB51" i="49"/>
  <c r="P51" i="49"/>
  <c r="G52" i="49"/>
  <c r="AA53" i="49"/>
  <c r="O53" i="49"/>
  <c r="AA52" i="49"/>
  <c r="O52" i="49"/>
  <c r="AA51" i="49"/>
  <c r="O51" i="49"/>
  <c r="Z53" i="49"/>
  <c r="N53" i="49"/>
  <c r="Z52" i="49"/>
  <c r="N52" i="49"/>
  <c r="Z51" i="49"/>
  <c r="N51" i="49"/>
  <c r="S53" i="49"/>
  <c r="Y53" i="49"/>
  <c r="M53" i="49"/>
  <c r="Y52" i="49"/>
  <c r="M52" i="49"/>
  <c r="Y51" i="49"/>
  <c r="M51" i="49"/>
  <c r="X53" i="49"/>
  <c r="L53" i="49"/>
  <c r="X52" i="49"/>
  <c r="L52" i="49"/>
  <c r="X51" i="49"/>
  <c r="L51" i="49"/>
  <c r="W53" i="49"/>
  <c r="K53" i="49"/>
  <c r="W52" i="49"/>
  <c r="K52" i="49"/>
  <c r="W51" i="49"/>
  <c r="K51" i="49"/>
  <c r="V53" i="49"/>
  <c r="J53" i="49"/>
  <c r="V52" i="49"/>
  <c r="J52" i="49"/>
  <c r="V51" i="49"/>
  <c r="J51" i="49"/>
  <c r="G53" i="49"/>
  <c r="U53" i="49"/>
  <c r="I53" i="49"/>
  <c r="U52" i="49"/>
  <c r="I52" i="49"/>
  <c r="U51" i="49"/>
  <c r="I51" i="49"/>
  <c r="T53" i="49"/>
  <c r="H53" i="49"/>
  <c r="T52" i="49"/>
  <c r="H52" i="49"/>
  <c r="T51" i="49"/>
  <c r="H51" i="49"/>
  <c r="G51" i="49"/>
  <c r="R49" i="49"/>
  <c r="F49" i="49"/>
  <c r="R48" i="49"/>
  <c r="F48" i="49"/>
  <c r="R47" i="49"/>
  <c r="F47" i="49"/>
  <c r="S47" i="49"/>
  <c r="Q49" i="49"/>
  <c r="E49" i="49"/>
  <c r="Q48" i="49"/>
  <c r="E48" i="49"/>
  <c r="Q47" i="49"/>
  <c r="E47" i="49"/>
  <c r="AB49" i="49"/>
  <c r="P49" i="49"/>
  <c r="AB48" i="49"/>
  <c r="P48" i="49"/>
  <c r="AB47" i="49"/>
  <c r="P47" i="49"/>
  <c r="S49" i="49"/>
  <c r="AA49" i="49"/>
  <c r="O49" i="49"/>
  <c r="AA48" i="49"/>
  <c r="O48" i="49"/>
  <c r="AA47" i="49"/>
  <c r="O47" i="49"/>
  <c r="S48" i="49"/>
  <c r="Z49" i="49"/>
  <c r="N49" i="49"/>
  <c r="Z48" i="49"/>
  <c r="N48" i="49"/>
  <c r="Z47" i="49"/>
  <c r="N47" i="49"/>
  <c r="H49" i="49"/>
  <c r="G49" i="49"/>
  <c r="G47" i="49"/>
  <c r="Y49" i="49"/>
  <c r="M49" i="49"/>
  <c r="Y48" i="49"/>
  <c r="M48" i="49"/>
  <c r="Y47" i="49"/>
  <c r="M47" i="49"/>
  <c r="H48" i="49"/>
  <c r="X49" i="49"/>
  <c r="L49" i="49"/>
  <c r="X48" i="49"/>
  <c r="L48" i="49"/>
  <c r="X47" i="49"/>
  <c r="L47" i="49"/>
  <c r="T48" i="49"/>
  <c r="W49" i="49"/>
  <c r="K49" i="49"/>
  <c r="W48" i="49"/>
  <c r="K48" i="49"/>
  <c r="W47" i="49"/>
  <c r="K47" i="49"/>
  <c r="T47" i="49"/>
  <c r="G48" i="49"/>
  <c r="V49" i="49"/>
  <c r="J49" i="49"/>
  <c r="V48" i="49"/>
  <c r="J48" i="49"/>
  <c r="V47" i="49"/>
  <c r="J47" i="49"/>
  <c r="U49" i="49"/>
  <c r="I49" i="49"/>
  <c r="U48" i="49"/>
  <c r="I48" i="49"/>
  <c r="U47" i="49"/>
  <c r="I47" i="49"/>
  <c r="T49" i="49"/>
  <c r="H47" i="49"/>
  <c r="R45" i="49"/>
  <c r="F45" i="49"/>
  <c r="R44" i="49"/>
  <c r="F44" i="49"/>
  <c r="R43" i="49"/>
  <c r="F43" i="49"/>
  <c r="Q45" i="49"/>
  <c r="E45" i="49"/>
  <c r="Q44" i="49"/>
  <c r="E44" i="49"/>
  <c r="Q43" i="49"/>
  <c r="E43" i="49"/>
  <c r="AB45" i="49"/>
  <c r="P45" i="49"/>
  <c r="AB44" i="49"/>
  <c r="P44" i="49"/>
  <c r="AB43" i="49"/>
  <c r="P43" i="49"/>
  <c r="S44" i="49"/>
  <c r="AA45" i="49"/>
  <c r="O45" i="49"/>
  <c r="AA44" i="49"/>
  <c r="O44" i="49"/>
  <c r="AA43" i="49"/>
  <c r="O43" i="49"/>
  <c r="S43" i="49"/>
  <c r="Z45" i="49"/>
  <c r="N45" i="49"/>
  <c r="Z44" i="49"/>
  <c r="N44" i="49"/>
  <c r="Z43" i="49"/>
  <c r="N43" i="49"/>
  <c r="G43" i="49"/>
  <c r="Y45" i="49"/>
  <c r="M45" i="49"/>
  <c r="Y44" i="49"/>
  <c r="M44" i="49"/>
  <c r="Y43" i="49"/>
  <c r="M43" i="49"/>
  <c r="G44" i="49"/>
  <c r="X45" i="49"/>
  <c r="L45" i="49"/>
  <c r="X44" i="49"/>
  <c r="L44" i="49"/>
  <c r="X43" i="49"/>
  <c r="L43" i="49"/>
  <c r="W45" i="49"/>
  <c r="K45" i="49"/>
  <c r="W44" i="49"/>
  <c r="K44" i="49"/>
  <c r="W43" i="49"/>
  <c r="K43" i="49"/>
  <c r="V45" i="49"/>
  <c r="J45" i="49"/>
  <c r="V44" i="49"/>
  <c r="J44" i="49"/>
  <c r="V43" i="49"/>
  <c r="J43" i="49"/>
  <c r="U45" i="49"/>
  <c r="I45" i="49"/>
  <c r="U44" i="49"/>
  <c r="I44" i="49"/>
  <c r="U43" i="49"/>
  <c r="I43" i="49"/>
  <c r="G45" i="49"/>
  <c r="T45" i="49"/>
  <c r="H45" i="49"/>
  <c r="T44" i="49"/>
  <c r="H44" i="49"/>
  <c r="T43" i="49"/>
  <c r="H43" i="49"/>
  <c r="S45" i="49"/>
  <c r="R41" i="49"/>
  <c r="F41" i="49"/>
  <c r="R40" i="49"/>
  <c r="F40" i="49"/>
  <c r="R39" i="49"/>
  <c r="F39" i="49"/>
  <c r="G39" i="49"/>
  <c r="Q41" i="49"/>
  <c r="E41" i="49"/>
  <c r="Q40" i="49"/>
  <c r="E40" i="49"/>
  <c r="Q39" i="49"/>
  <c r="E39" i="49"/>
  <c r="H39" i="49"/>
  <c r="G41" i="49"/>
  <c r="AB41" i="49"/>
  <c r="P41" i="49"/>
  <c r="AB40" i="49"/>
  <c r="P40" i="49"/>
  <c r="AB39" i="49"/>
  <c r="P39" i="49"/>
  <c r="T39" i="49"/>
  <c r="AA41" i="49"/>
  <c r="O41" i="49"/>
  <c r="AA40" i="49"/>
  <c r="O40" i="49"/>
  <c r="AA39" i="49"/>
  <c r="O39" i="49"/>
  <c r="G40" i="49"/>
  <c r="Z41" i="49"/>
  <c r="N41" i="49"/>
  <c r="Z40" i="49"/>
  <c r="N40" i="49"/>
  <c r="Z39" i="49"/>
  <c r="N39" i="49"/>
  <c r="T41" i="49"/>
  <c r="Y41" i="49"/>
  <c r="M41" i="49"/>
  <c r="Y40" i="49"/>
  <c r="M40" i="49"/>
  <c r="Y39" i="49"/>
  <c r="M39" i="49"/>
  <c r="T40" i="49"/>
  <c r="X41" i="49"/>
  <c r="L41" i="49"/>
  <c r="X40" i="49"/>
  <c r="L40" i="49"/>
  <c r="X39" i="49"/>
  <c r="L39" i="49"/>
  <c r="W41" i="49"/>
  <c r="K41" i="49"/>
  <c r="W40" i="49"/>
  <c r="K40" i="49"/>
  <c r="W39" i="49"/>
  <c r="K39" i="49"/>
  <c r="H41" i="49"/>
  <c r="S39" i="49"/>
  <c r="V41" i="49"/>
  <c r="J41" i="49"/>
  <c r="V40" i="49"/>
  <c r="J40" i="49"/>
  <c r="V39" i="49"/>
  <c r="J39" i="49"/>
  <c r="H40" i="49"/>
  <c r="S40" i="49"/>
  <c r="U41" i="49"/>
  <c r="I41" i="49"/>
  <c r="U40" i="49"/>
  <c r="I40" i="49"/>
  <c r="U39" i="49"/>
  <c r="I39" i="49"/>
  <c r="S41" i="49"/>
  <c r="R37" i="49"/>
  <c r="F37" i="49"/>
  <c r="R36" i="49"/>
  <c r="F36" i="49"/>
  <c r="R35" i="49"/>
  <c r="F35" i="49"/>
  <c r="S37" i="49"/>
  <c r="Q37" i="49"/>
  <c r="E37" i="49"/>
  <c r="Q36" i="49"/>
  <c r="E36" i="49"/>
  <c r="Q35" i="49"/>
  <c r="E35" i="49"/>
  <c r="H36" i="49"/>
  <c r="G36" i="49"/>
  <c r="AB37" i="49"/>
  <c r="P37" i="49"/>
  <c r="AB36" i="49"/>
  <c r="P36" i="49"/>
  <c r="AB35" i="49"/>
  <c r="P35" i="49"/>
  <c r="AA37" i="49"/>
  <c r="O37" i="49"/>
  <c r="AA36" i="49"/>
  <c r="O36" i="49"/>
  <c r="AA35" i="49"/>
  <c r="O35" i="49"/>
  <c r="S35" i="49"/>
  <c r="Z37" i="49"/>
  <c r="N37" i="49"/>
  <c r="Z36" i="49"/>
  <c r="N36" i="49"/>
  <c r="Z35" i="49"/>
  <c r="N35" i="49"/>
  <c r="T37" i="49"/>
  <c r="H35" i="49"/>
  <c r="G37" i="49"/>
  <c r="Y37" i="49"/>
  <c r="M37" i="49"/>
  <c r="Y36" i="49"/>
  <c r="M36" i="49"/>
  <c r="Y35" i="49"/>
  <c r="M35" i="49"/>
  <c r="S36" i="49"/>
  <c r="X37" i="49"/>
  <c r="L37" i="49"/>
  <c r="X36" i="49"/>
  <c r="L36" i="49"/>
  <c r="X35" i="49"/>
  <c r="L35" i="49"/>
  <c r="W37" i="49"/>
  <c r="K37" i="49"/>
  <c r="W36" i="49"/>
  <c r="K36" i="49"/>
  <c r="W35" i="49"/>
  <c r="K35" i="49"/>
  <c r="T36" i="49"/>
  <c r="V37" i="49"/>
  <c r="J37" i="49"/>
  <c r="V36" i="49"/>
  <c r="J36" i="49"/>
  <c r="V35" i="49"/>
  <c r="J35" i="49"/>
  <c r="U37" i="49"/>
  <c r="I37" i="49"/>
  <c r="U36" i="49"/>
  <c r="I36" i="49"/>
  <c r="U35" i="49"/>
  <c r="I35" i="49"/>
  <c r="H37" i="49"/>
  <c r="T35" i="49"/>
  <c r="G35" i="49"/>
  <c r="R33" i="49"/>
  <c r="F33" i="49"/>
  <c r="R32" i="49"/>
  <c r="F32" i="49"/>
  <c r="R31" i="49"/>
  <c r="F31" i="49"/>
  <c r="S33" i="49"/>
  <c r="Q33" i="49"/>
  <c r="E33" i="49"/>
  <c r="Q32" i="49"/>
  <c r="E32" i="49"/>
  <c r="Q31" i="49"/>
  <c r="E31" i="49"/>
  <c r="I33" i="49"/>
  <c r="T32" i="49"/>
  <c r="AB33" i="49"/>
  <c r="P33" i="49"/>
  <c r="AB32" i="49"/>
  <c r="P32" i="49"/>
  <c r="AB31" i="49"/>
  <c r="P31" i="49"/>
  <c r="I32" i="49"/>
  <c r="G32" i="49"/>
  <c r="AA33" i="49"/>
  <c r="O33" i="49"/>
  <c r="AA32" i="49"/>
  <c r="O32" i="49"/>
  <c r="AA31" i="49"/>
  <c r="O31" i="49"/>
  <c r="U32" i="49"/>
  <c r="T31" i="49"/>
  <c r="Z33" i="49"/>
  <c r="N33" i="49"/>
  <c r="Z32" i="49"/>
  <c r="N32" i="49"/>
  <c r="Z31" i="49"/>
  <c r="N31" i="49"/>
  <c r="H31" i="49"/>
  <c r="G31" i="49"/>
  <c r="Y33" i="49"/>
  <c r="M33" i="49"/>
  <c r="Y32" i="49"/>
  <c r="M32" i="49"/>
  <c r="Y31" i="49"/>
  <c r="M31" i="49"/>
  <c r="H33" i="49"/>
  <c r="G33" i="49"/>
  <c r="X33" i="49"/>
  <c r="L33" i="49"/>
  <c r="X32" i="49"/>
  <c r="L32" i="49"/>
  <c r="X31" i="49"/>
  <c r="L31" i="49"/>
  <c r="I31" i="49"/>
  <c r="H32" i="49"/>
  <c r="S32" i="49"/>
  <c r="W33" i="49"/>
  <c r="K33" i="49"/>
  <c r="W32" i="49"/>
  <c r="K32" i="49"/>
  <c r="W31" i="49"/>
  <c r="K31" i="49"/>
  <c r="U33" i="49"/>
  <c r="V33" i="49"/>
  <c r="J33" i="49"/>
  <c r="V32" i="49"/>
  <c r="J32" i="49"/>
  <c r="V31" i="49"/>
  <c r="J31" i="49"/>
  <c r="U31" i="49"/>
  <c r="T33" i="49"/>
  <c r="S31" i="49"/>
  <c r="R29" i="49"/>
  <c r="F29" i="49"/>
  <c r="R28" i="49"/>
  <c r="F28" i="49"/>
  <c r="R27" i="49"/>
  <c r="F27" i="49"/>
  <c r="T27" i="49"/>
  <c r="Q29" i="49"/>
  <c r="E29" i="49"/>
  <c r="Q28" i="49"/>
  <c r="E28" i="49"/>
  <c r="Q27" i="49"/>
  <c r="E27" i="49"/>
  <c r="G27" i="49"/>
  <c r="AB29" i="49"/>
  <c r="P29" i="49"/>
  <c r="AB28" i="49"/>
  <c r="P28" i="49"/>
  <c r="AB27" i="49"/>
  <c r="P27" i="49"/>
  <c r="AA29" i="49"/>
  <c r="O29" i="49"/>
  <c r="AA28" i="49"/>
  <c r="O28" i="49"/>
  <c r="AA27" i="49"/>
  <c r="O27" i="49"/>
  <c r="H29" i="49"/>
  <c r="G29" i="49"/>
  <c r="Z29" i="49"/>
  <c r="N29" i="49"/>
  <c r="Z28" i="49"/>
  <c r="N28" i="49"/>
  <c r="Z27" i="49"/>
  <c r="N27" i="49"/>
  <c r="H28" i="49"/>
  <c r="S29" i="49"/>
  <c r="Y29" i="49"/>
  <c r="M29" i="49"/>
  <c r="Y28" i="49"/>
  <c r="M28" i="49"/>
  <c r="Y27" i="49"/>
  <c r="M27" i="49"/>
  <c r="H27" i="49"/>
  <c r="S27" i="49"/>
  <c r="X29" i="49"/>
  <c r="L29" i="49"/>
  <c r="X28" i="49"/>
  <c r="L28" i="49"/>
  <c r="X27" i="49"/>
  <c r="L27" i="49"/>
  <c r="W29" i="49"/>
  <c r="K29" i="49"/>
  <c r="W28" i="49"/>
  <c r="K28" i="49"/>
  <c r="W27" i="49"/>
  <c r="K27" i="49"/>
  <c r="T28" i="49"/>
  <c r="G28" i="49"/>
  <c r="V29" i="49"/>
  <c r="J29" i="49"/>
  <c r="V28" i="49"/>
  <c r="J28" i="49"/>
  <c r="V27" i="49"/>
  <c r="J27" i="49"/>
  <c r="T29" i="49"/>
  <c r="S28" i="49"/>
  <c r="U29" i="49"/>
  <c r="I29" i="49"/>
  <c r="U28" i="49"/>
  <c r="I28" i="49"/>
  <c r="U27" i="49"/>
  <c r="I27" i="49"/>
  <c r="S25" i="49"/>
  <c r="G25" i="49"/>
  <c r="S24" i="49"/>
  <c r="G24" i="49"/>
  <c r="S23" i="49"/>
  <c r="G23" i="49"/>
  <c r="U23" i="49"/>
  <c r="R25" i="49"/>
  <c r="F25" i="49"/>
  <c r="R24" i="49"/>
  <c r="F24" i="49"/>
  <c r="R23" i="49"/>
  <c r="F23" i="49"/>
  <c r="I24" i="49"/>
  <c r="Q25" i="49"/>
  <c r="E25" i="49"/>
  <c r="Q24" i="49"/>
  <c r="E24" i="49"/>
  <c r="Q23" i="49"/>
  <c r="E23" i="49"/>
  <c r="AB25" i="49"/>
  <c r="P25" i="49"/>
  <c r="AB24" i="49"/>
  <c r="P24" i="49"/>
  <c r="AB23" i="49"/>
  <c r="P23" i="49"/>
  <c r="U24" i="49"/>
  <c r="AA25" i="49"/>
  <c r="O25" i="49"/>
  <c r="AA24" i="49"/>
  <c r="O24" i="49"/>
  <c r="AA23" i="49"/>
  <c r="O23" i="49"/>
  <c r="Z25" i="49"/>
  <c r="N25" i="49"/>
  <c r="Z24" i="49"/>
  <c r="N24" i="49"/>
  <c r="Z23" i="49"/>
  <c r="N23" i="49"/>
  <c r="J25" i="49"/>
  <c r="J23" i="49"/>
  <c r="Y25" i="49"/>
  <c r="M25" i="49"/>
  <c r="Y24" i="49"/>
  <c r="M24" i="49"/>
  <c r="Y23" i="49"/>
  <c r="M23" i="49"/>
  <c r="V25" i="49"/>
  <c r="J24" i="49"/>
  <c r="U25" i="49"/>
  <c r="X25" i="49"/>
  <c r="L25" i="49"/>
  <c r="X24" i="49"/>
  <c r="L24" i="49"/>
  <c r="X23" i="49"/>
  <c r="L23" i="49"/>
  <c r="V24" i="49"/>
  <c r="V23" i="49"/>
  <c r="I25" i="49"/>
  <c r="W25" i="49"/>
  <c r="K25" i="49"/>
  <c r="W24" i="49"/>
  <c r="K24" i="49"/>
  <c r="W23" i="49"/>
  <c r="K23" i="49"/>
  <c r="T25" i="49"/>
  <c r="H25" i="49"/>
  <c r="T24" i="49"/>
  <c r="H24" i="49"/>
  <c r="T23" i="49"/>
  <c r="H23" i="49"/>
  <c r="I23" i="49"/>
  <c r="S21" i="49"/>
  <c r="G21" i="49"/>
  <c r="S20" i="49"/>
  <c r="G20" i="49"/>
  <c r="S19" i="49"/>
  <c r="G19" i="49"/>
  <c r="R21" i="49"/>
  <c r="F21" i="49"/>
  <c r="R20" i="49"/>
  <c r="F20" i="49"/>
  <c r="R19" i="49"/>
  <c r="F19" i="49"/>
  <c r="Q21" i="49"/>
  <c r="E21" i="49"/>
  <c r="Q20" i="49"/>
  <c r="E20" i="49"/>
  <c r="Q19" i="49"/>
  <c r="E19" i="49"/>
  <c r="AB21" i="49"/>
  <c r="P21" i="49"/>
  <c r="AB20" i="49"/>
  <c r="P20" i="49"/>
  <c r="AB19" i="49"/>
  <c r="P19" i="49"/>
  <c r="X20" i="49"/>
  <c r="AA21" i="49"/>
  <c r="O21" i="49"/>
  <c r="AA20" i="49"/>
  <c r="O20" i="49"/>
  <c r="AA19" i="49"/>
  <c r="O19" i="49"/>
  <c r="L19" i="49"/>
  <c r="Z21" i="49"/>
  <c r="N21" i="49"/>
  <c r="Z20" i="49"/>
  <c r="N20" i="49"/>
  <c r="Z19" i="49"/>
  <c r="N19" i="49"/>
  <c r="Y21" i="49"/>
  <c r="M21" i="49"/>
  <c r="Y20" i="49"/>
  <c r="M20" i="49"/>
  <c r="Y19" i="49"/>
  <c r="M19" i="49"/>
  <c r="L21" i="49"/>
  <c r="X21" i="49"/>
  <c r="L20" i="49"/>
  <c r="X19" i="49"/>
  <c r="W21" i="49"/>
  <c r="K21" i="49"/>
  <c r="W20" i="49"/>
  <c r="K20" i="49"/>
  <c r="W19" i="49"/>
  <c r="K19" i="49"/>
  <c r="V21" i="49"/>
  <c r="J21" i="49"/>
  <c r="V20" i="49"/>
  <c r="J20" i="49"/>
  <c r="V19" i="49"/>
  <c r="J19" i="49"/>
  <c r="U21" i="49"/>
  <c r="I21" i="49"/>
  <c r="U20" i="49"/>
  <c r="I20" i="49"/>
  <c r="U19" i="49"/>
  <c r="I19" i="49"/>
  <c r="T21" i="49"/>
  <c r="H21" i="49"/>
  <c r="T20" i="49"/>
  <c r="H20" i="49"/>
  <c r="T19" i="49"/>
  <c r="H19" i="49"/>
  <c r="S17" i="49"/>
  <c r="G17" i="49"/>
  <c r="S16" i="49"/>
  <c r="G16" i="49"/>
  <c r="S15" i="49"/>
  <c r="G15" i="49"/>
  <c r="R17" i="49"/>
  <c r="F17" i="49"/>
  <c r="R16" i="49"/>
  <c r="F16" i="49"/>
  <c r="R15" i="49"/>
  <c r="F15" i="49"/>
  <c r="I15" i="49"/>
  <c r="T15" i="49"/>
  <c r="Q17" i="49"/>
  <c r="E17" i="49"/>
  <c r="Q16" i="49"/>
  <c r="E16" i="49"/>
  <c r="Q15" i="49"/>
  <c r="E15" i="49"/>
  <c r="U17" i="49"/>
  <c r="T16" i="49"/>
  <c r="AB17" i="49"/>
  <c r="P17" i="49"/>
  <c r="AB16" i="49"/>
  <c r="P16" i="49"/>
  <c r="AB15" i="49"/>
  <c r="P15" i="49"/>
  <c r="U15" i="49"/>
  <c r="AA17" i="49"/>
  <c r="O17" i="49"/>
  <c r="AA16" i="49"/>
  <c r="O16" i="49"/>
  <c r="AA15" i="49"/>
  <c r="O15" i="49"/>
  <c r="H17" i="49"/>
  <c r="Z17" i="49"/>
  <c r="N17" i="49"/>
  <c r="Z16" i="49"/>
  <c r="N16" i="49"/>
  <c r="Z15" i="49"/>
  <c r="N15" i="49"/>
  <c r="U16" i="49"/>
  <c r="H15" i="49"/>
  <c r="Y17" i="49"/>
  <c r="M17" i="49"/>
  <c r="Y16" i="49"/>
  <c r="M16" i="49"/>
  <c r="Y15" i="49"/>
  <c r="M15" i="49"/>
  <c r="I17" i="49"/>
  <c r="H16" i="49"/>
  <c r="X17" i="49"/>
  <c r="L17" i="49"/>
  <c r="X16" i="49"/>
  <c r="L16" i="49"/>
  <c r="X15" i="49"/>
  <c r="L15" i="49"/>
  <c r="W17" i="49"/>
  <c r="K17" i="49"/>
  <c r="W16" i="49"/>
  <c r="K16" i="49"/>
  <c r="W15" i="49"/>
  <c r="K15" i="49"/>
  <c r="V17" i="49"/>
  <c r="J17" i="49"/>
  <c r="V16" i="49"/>
  <c r="J16" i="49"/>
  <c r="V15" i="49"/>
  <c r="J15" i="49"/>
  <c r="I16" i="49"/>
  <c r="T17" i="49"/>
  <c r="S13" i="49"/>
  <c r="G13" i="49"/>
  <c r="S12" i="49"/>
  <c r="G12" i="49"/>
  <c r="S11" i="49"/>
  <c r="G11" i="49"/>
  <c r="I11" i="49"/>
  <c r="T13" i="49"/>
  <c r="R13" i="49"/>
  <c r="F13" i="49"/>
  <c r="R12" i="49"/>
  <c r="F12" i="49"/>
  <c r="R11" i="49"/>
  <c r="F11" i="49"/>
  <c r="Q13" i="49"/>
  <c r="E13" i="49"/>
  <c r="Q12" i="49"/>
  <c r="E12" i="49"/>
  <c r="Q11" i="49"/>
  <c r="E11" i="49"/>
  <c r="I12" i="49"/>
  <c r="H13" i="49"/>
  <c r="AB13" i="49"/>
  <c r="P13" i="49"/>
  <c r="AB12" i="49"/>
  <c r="P12" i="49"/>
  <c r="AB11" i="49"/>
  <c r="P11" i="49"/>
  <c r="T11" i="49"/>
  <c r="AA13" i="49"/>
  <c r="O13" i="49"/>
  <c r="AA12" i="49"/>
  <c r="O12" i="49"/>
  <c r="AA11" i="49"/>
  <c r="O11" i="49"/>
  <c r="U12" i="49"/>
  <c r="H12" i="49"/>
  <c r="Z13" i="49"/>
  <c r="N13" i="49"/>
  <c r="Z12" i="49"/>
  <c r="N12" i="49"/>
  <c r="Z11" i="49"/>
  <c r="N11" i="49"/>
  <c r="I13" i="49"/>
  <c r="T12" i="49"/>
  <c r="Y13" i="49"/>
  <c r="M13" i="49"/>
  <c r="Y12" i="49"/>
  <c r="M12" i="49"/>
  <c r="Y11" i="49"/>
  <c r="M11" i="49"/>
  <c r="X13" i="49"/>
  <c r="L13" i="49"/>
  <c r="X12" i="49"/>
  <c r="L12" i="49"/>
  <c r="X11" i="49"/>
  <c r="L11" i="49"/>
  <c r="U11" i="49"/>
  <c r="W13" i="49"/>
  <c r="K13" i="49"/>
  <c r="W12" i="49"/>
  <c r="K12" i="49"/>
  <c r="W11" i="49"/>
  <c r="K11" i="49"/>
  <c r="U13" i="49"/>
  <c r="V13" i="49"/>
  <c r="J13" i="49"/>
  <c r="V12" i="49"/>
  <c r="J12" i="49"/>
  <c r="V11" i="49"/>
  <c r="J11" i="49"/>
  <c r="H11" i="49"/>
  <c r="T57" i="47"/>
  <c r="S55" i="47"/>
  <c r="Q57" i="47"/>
  <c r="P55" i="47"/>
  <c r="Z56" i="47"/>
  <c r="L57" i="47"/>
  <c r="I57" i="47"/>
  <c r="AA56" i="47"/>
  <c r="W57" i="47"/>
  <c r="R56" i="47"/>
  <c r="Y56" i="47"/>
  <c r="Y55" i="47"/>
  <c r="F55" i="47"/>
  <c r="J56" i="47"/>
  <c r="H57" i="47"/>
  <c r="G55" i="47"/>
  <c r="E57" i="47"/>
  <c r="V57" i="47"/>
  <c r="N56" i="47"/>
  <c r="X56" i="47"/>
  <c r="Z55" i="47"/>
  <c r="M57" i="47"/>
  <c r="V56" i="47"/>
  <c r="K57" i="47"/>
  <c r="O55" i="47"/>
  <c r="AB56" i="47"/>
  <c r="W55" i="47"/>
  <c r="K55" i="47"/>
  <c r="G56" i="47"/>
  <c r="T56" i="47"/>
  <c r="V55" i="47"/>
  <c r="Q56" i="47"/>
  <c r="L56" i="47"/>
  <c r="R55" i="47"/>
  <c r="S56" i="47"/>
  <c r="I56" i="47"/>
  <c r="H56" i="47"/>
  <c r="U56" i="47"/>
  <c r="E56" i="47"/>
  <c r="AA57" i="47"/>
  <c r="N55" i="47"/>
  <c r="X55" i="47"/>
  <c r="P57" i="47"/>
  <c r="U55" i="47"/>
  <c r="P56" i="47"/>
  <c r="AB55" i="47"/>
  <c r="T55" i="47"/>
  <c r="R57" i="47"/>
  <c r="Q55" i="47"/>
  <c r="O57" i="47"/>
  <c r="Y57" i="47"/>
  <c r="L55" i="47"/>
  <c r="H55" i="47"/>
  <c r="F57" i="47"/>
  <c r="E55" i="47"/>
  <c r="J57" i="47"/>
  <c r="O56" i="47"/>
  <c r="K56" i="47"/>
  <c r="G57" i="47"/>
  <c r="Z57" i="47"/>
  <c r="X57" i="47"/>
  <c r="U57" i="47"/>
  <c r="F56" i="47"/>
  <c r="AB57" i="47"/>
  <c r="AA55" i="47"/>
  <c r="M56" i="47"/>
  <c r="W56" i="47"/>
  <c r="S57" i="47"/>
  <c r="M55" i="47"/>
  <c r="J55" i="47"/>
  <c r="N57" i="47"/>
  <c r="I55" i="47"/>
  <c r="V53" i="47"/>
  <c r="K51" i="47"/>
  <c r="S51" i="47"/>
  <c r="Q53" i="47"/>
  <c r="P51" i="47"/>
  <c r="N52" i="47"/>
  <c r="M51" i="47"/>
  <c r="J53" i="47"/>
  <c r="T53" i="47"/>
  <c r="G51" i="47"/>
  <c r="E53" i="47"/>
  <c r="L52" i="47"/>
  <c r="Z51" i="47"/>
  <c r="I51" i="47"/>
  <c r="V52" i="47"/>
  <c r="H53" i="47"/>
  <c r="L51" i="47"/>
  <c r="Q52" i="47"/>
  <c r="K52" i="47"/>
  <c r="N51" i="47"/>
  <c r="N53" i="47"/>
  <c r="J52" i="47"/>
  <c r="T52" i="47"/>
  <c r="K53" i="47"/>
  <c r="E52" i="47"/>
  <c r="AA53" i="47"/>
  <c r="X52" i="47"/>
  <c r="X51" i="47"/>
  <c r="AB51" i="47"/>
  <c r="V51" i="47"/>
  <c r="H52" i="47"/>
  <c r="R53" i="47"/>
  <c r="Q51" i="47"/>
  <c r="O53" i="47"/>
  <c r="W53" i="47"/>
  <c r="P52" i="47"/>
  <c r="J51" i="47"/>
  <c r="T51" i="47"/>
  <c r="F53" i="47"/>
  <c r="E51" i="47"/>
  <c r="AA52" i="47"/>
  <c r="Y53" i="47"/>
  <c r="W52" i="47"/>
  <c r="U53" i="47"/>
  <c r="H51" i="47"/>
  <c r="R52" i="47"/>
  <c r="X53" i="47"/>
  <c r="O52" i="47"/>
  <c r="M53" i="47"/>
  <c r="G52" i="47"/>
  <c r="I53" i="47"/>
  <c r="W51" i="47"/>
  <c r="F52" i="47"/>
  <c r="AB53" i="47"/>
  <c r="AA51" i="47"/>
  <c r="Y52" i="47"/>
  <c r="S52" i="47"/>
  <c r="U52" i="47"/>
  <c r="S53" i="47"/>
  <c r="R51" i="47"/>
  <c r="P53" i="47"/>
  <c r="O51" i="47"/>
  <c r="M52" i="47"/>
  <c r="Z52" i="47"/>
  <c r="I52" i="47"/>
  <c r="G53" i="47"/>
  <c r="F51" i="47"/>
  <c r="AB52" i="47"/>
  <c r="Z53" i="47"/>
  <c r="Y51" i="47"/>
  <c r="U51" i="47"/>
  <c r="L53" i="47"/>
  <c r="V49" i="47"/>
  <c r="U47" i="47"/>
  <c r="G49" i="47"/>
  <c r="Q49" i="47"/>
  <c r="AB47" i="47"/>
  <c r="N48" i="47"/>
  <c r="O48" i="47"/>
  <c r="J49" i="47"/>
  <c r="I47" i="47"/>
  <c r="S48" i="47"/>
  <c r="E49" i="47"/>
  <c r="P47" i="47"/>
  <c r="Z47" i="47"/>
  <c r="E48" i="47"/>
  <c r="E47" i="47"/>
  <c r="V48" i="47"/>
  <c r="L48" i="47"/>
  <c r="G48" i="47"/>
  <c r="Q48" i="47"/>
  <c r="AA49" i="47"/>
  <c r="N47" i="47"/>
  <c r="W48" i="47"/>
  <c r="M49" i="47"/>
  <c r="J48" i="47"/>
  <c r="T49" i="47"/>
  <c r="S47" i="47"/>
  <c r="O49" i="47"/>
  <c r="V47" i="47"/>
  <c r="H49" i="47"/>
  <c r="G47" i="47"/>
  <c r="Q47" i="47"/>
  <c r="AA48" i="47"/>
  <c r="Y49" i="47"/>
  <c r="T48" i="47"/>
  <c r="R49" i="47"/>
  <c r="J47" i="47"/>
  <c r="X49" i="47"/>
  <c r="H48" i="47"/>
  <c r="F49" i="47"/>
  <c r="X48" i="47"/>
  <c r="AA47" i="47"/>
  <c r="Y48" i="47"/>
  <c r="I49" i="47"/>
  <c r="P49" i="47"/>
  <c r="M47" i="47"/>
  <c r="K48" i="47"/>
  <c r="T47" i="47"/>
  <c r="R48" i="47"/>
  <c r="W49" i="47"/>
  <c r="O47" i="47"/>
  <c r="M48" i="47"/>
  <c r="R47" i="47"/>
  <c r="U49" i="47"/>
  <c r="H47" i="47"/>
  <c r="F48" i="47"/>
  <c r="AB49" i="47"/>
  <c r="W47" i="47"/>
  <c r="Y47" i="47"/>
  <c r="L49" i="47"/>
  <c r="Z49" i="47"/>
  <c r="U48" i="47"/>
  <c r="L47" i="47"/>
  <c r="F47" i="47"/>
  <c r="AB48" i="47"/>
  <c r="N49" i="47"/>
  <c r="X47" i="47"/>
  <c r="I48" i="47"/>
  <c r="S49" i="47"/>
  <c r="K47" i="47"/>
  <c r="P48" i="47"/>
  <c r="Z48" i="47"/>
  <c r="K49" i="47"/>
  <c r="V45" i="47"/>
  <c r="I43" i="47"/>
  <c r="G44" i="47"/>
  <c r="Q45" i="47"/>
  <c r="AB43" i="47"/>
  <c r="Z44" i="47"/>
  <c r="R44" i="47"/>
  <c r="J45" i="47"/>
  <c r="K44" i="47"/>
  <c r="S43" i="47"/>
  <c r="E45" i="47"/>
  <c r="P43" i="47"/>
  <c r="N44" i="47"/>
  <c r="F43" i="47"/>
  <c r="V44" i="47"/>
  <c r="T45" i="47"/>
  <c r="G43" i="47"/>
  <c r="Q44" i="47"/>
  <c r="L45" i="47"/>
  <c r="Z43" i="47"/>
  <c r="H43" i="47"/>
  <c r="M45" i="47"/>
  <c r="AB44" i="47"/>
  <c r="M43" i="47"/>
  <c r="J44" i="47"/>
  <c r="H45" i="47"/>
  <c r="X44" i="47"/>
  <c r="E44" i="47"/>
  <c r="W44" i="47"/>
  <c r="N43" i="47"/>
  <c r="U45" i="47"/>
  <c r="Z45" i="47"/>
  <c r="N45" i="47"/>
  <c r="V43" i="47"/>
  <c r="T44" i="47"/>
  <c r="W45" i="47"/>
  <c r="Q43" i="47"/>
  <c r="AA45" i="47"/>
  <c r="X45" i="47"/>
  <c r="Y43" i="47"/>
  <c r="J43" i="47"/>
  <c r="H44" i="47"/>
  <c r="R45" i="47"/>
  <c r="E43" i="47"/>
  <c r="O45" i="47"/>
  <c r="K43" i="47"/>
  <c r="O44" i="47"/>
  <c r="G45" i="47"/>
  <c r="P44" i="47"/>
  <c r="L43" i="47"/>
  <c r="T43" i="47"/>
  <c r="F45" i="47"/>
  <c r="L44" i="47"/>
  <c r="AA44" i="47"/>
  <c r="Y45" i="47"/>
  <c r="W43" i="47"/>
  <c r="I44" i="47"/>
  <c r="X43" i="47"/>
  <c r="I45" i="47"/>
  <c r="K45" i="47"/>
  <c r="F44" i="47"/>
  <c r="AB45" i="47"/>
  <c r="AA43" i="47"/>
  <c r="Y44" i="47"/>
  <c r="U44" i="47"/>
  <c r="S45" i="47"/>
  <c r="R43" i="47"/>
  <c r="R46" i="47" s="1"/>
  <c r="P45" i="47"/>
  <c r="O43" i="47"/>
  <c r="M44" i="47"/>
  <c r="S44" i="47"/>
  <c r="U43" i="47"/>
  <c r="V41" i="47"/>
  <c r="I39" i="47"/>
  <c r="G41" i="47"/>
  <c r="K41" i="47"/>
  <c r="P39" i="47"/>
  <c r="N40" i="47"/>
  <c r="M39" i="47"/>
  <c r="J41" i="47"/>
  <c r="L41" i="47"/>
  <c r="S40" i="47"/>
  <c r="Q41" i="47"/>
  <c r="L40" i="47"/>
  <c r="Z39" i="47"/>
  <c r="Z40" i="47"/>
  <c r="V40" i="47"/>
  <c r="K39" i="47"/>
  <c r="G40" i="47"/>
  <c r="E41" i="47"/>
  <c r="AA41" i="47"/>
  <c r="N39" i="47"/>
  <c r="O41" i="47"/>
  <c r="J40" i="47"/>
  <c r="T41" i="47"/>
  <c r="S39" i="47"/>
  <c r="Q40" i="47"/>
  <c r="L39" i="47"/>
  <c r="V39" i="47"/>
  <c r="H41" i="47"/>
  <c r="G39" i="47"/>
  <c r="E40" i="47"/>
  <c r="AA40" i="47"/>
  <c r="Y41" i="47"/>
  <c r="AB41" i="47"/>
  <c r="M40" i="47"/>
  <c r="J39" i="47"/>
  <c r="T40" i="47"/>
  <c r="K40" i="47"/>
  <c r="Q39" i="47"/>
  <c r="O40" i="47"/>
  <c r="M41" i="47"/>
  <c r="W41" i="47"/>
  <c r="W40" i="47"/>
  <c r="H40" i="47"/>
  <c r="R41" i="47"/>
  <c r="E39" i="47"/>
  <c r="AA39" i="47"/>
  <c r="Y40" i="47"/>
  <c r="U41" i="47"/>
  <c r="T39" i="47"/>
  <c r="F41" i="47"/>
  <c r="O39" i="47"/>
  <c r="I41" i="47"/>
  <c r="H39" i="47"/>
  <c r="R40" i="47"/>
  <c r="P41" i="47"/>
  <c r="X41" i="47"/>
  <c r="Y39" i="47"/>
  <c r="X40" i="47"/>
  <c r="F40" i="47"/>
  <c r="AB40" i="47"/>
  <c r="Z41" i="47"/>
  <c r="U40" i="47"/>
  <c r="I40" i="47"/>
  <c r="W39" i="47"/>
  <c r="R39" i="47"/>
  <c r="P40" i="47"/>
  <c r="N41" i="47"/>
  <c r="X39" i="47"/>
  <c r="U39" i="47"/>
  <c r="S41" i="47"/>
  <c r="F39" i="47"/>
  <c r="AB39" i="47"/>
  <c r="W33" i="47"/>
  <c r="J31" i="47"/>
  <c r="T32" i="47"/>
  <c r="F33" i="47"/>
  <c r="M33" i="47"/>
  <c r="AA31" i="47"/>
  <c r="O31" i="47"/>
  <c r="K33" i="47"/>
  <c r="L33" i="47"/>
  <c r="H32" i="47"/>
  <c r="R32" i="47"/>
  <c r="L31" i="47"/>
  <c r="W32" i="47"/>
  <c r="U33" i="47"/>
  <c r="T31" i="47"/>
  <c r="F32" i="47"/>
  <c r="AB33" i="47"/>
  <c r="Y32" i="47"/>
  <c r="P32" i="47"/>
  <c r="Z32" i="47"/>
  <c r="K32" i="47"/>
  <c r="I33" i="47"/>
  <c r="H31" i="47"/>
  <c r="R31" i="47"/>
  <c r="P33" i="47"/>
  <c r="L32" i="47"/>
  <c r="W31" i="47"/>
  <c r="U32" i="47"/>
  <c r="Y31" i="47"/>
  <c r="F31" i="47"/>
  <c r="AB32" i="47"/>
  <c r="Z33" i="47"/>
  <c r="K31" i="47"/>
  <c r="I32" i="47"/>
  <c r="S33" i="47"/>
  <c r="M31" i="47"/>
  <c r="N33" i="47"/>
  <c r="X33" i="47"/>
  <c r="U31" i="47"/>
  <c r="G33" i="47"/>
  <c r="Q33" i="47"/>
  <c r="AB31" i="47"/>
  <c r="V33" i="47"/>
  <c r="I31" i="47"/>
  <c r="S32" i="47"/>
  <c r="E33" i="47"/>
  <c r="P31" i="47"/>
  <c r="N32" i="47"/>
  <c r="O33" i="47"/>
  <c r="J33" i="47"/>
  <c r="Y33" i="47"/>
  <c r="G32" i="47"/>
  <c r="Q32" i="47"/>
  <c r="AA33" i="47"/>
  <c r="Z31" i="47"/>
  <c r="E32" i="47"/>
  <c r="V32" i="47"/>
  <c r="X32" i="47"/>
  <c r="S31" i="47"/>
  <c r="N31" i="47"/>
  <c r="J32" i="47"/>
  <c r="T33" i="47"/>
  <c r="G31" i="47"/>
  <c r="Q31" i="47"/>
  <c r="AA32" i="47"/>
  <c r="M32" i="47"/>
  <c r="V31" i="47"/>
  <c r="H33" i="47"/>
  <c r="R33" i="47"/>
  <c r="E31" i="47"/>
  <c r="O32" i="47"/>
  <c r="X31" i="47"/>
  <c r="W29" i="47"/>
  <c r="J27" i="47"/>
  <c r="T27" i="47"/>
  <c r="R28" i="47"/>
  <c r="AB28" i="47"/>
  <c r="Z29" i="47"/>
  <c r="K29" i="47"/>
  <c r="M28" i="47"/>
  <c r="H27" i="47"/>
  <c r="F28" i="47"/>
  <c r="P28" i="47"/>
  <c r="N29" i="47"/>
  <c r="L27" i="47"/>
  <c r="L28" i="47"/>
  <c r="H28" i="47"/>
  <c r="W28" i="47"/>
  <c r="U29" i="47"/>
  <c r="M27" i="47"/>
  <c r="R27" i="47"/>
  <c r="AB27" i="47"/>
  <c r="Z28" i="47"/>
  <c r="O29" i="47"/>
  <c r="X29" i="47"/>
  <c r="P29" i="47"/>
  <c r="K28" i="47"/>
  <c r="I29" i="47"/>
  <c r="S29" i="47"/>
  <c r="F27" i="47"/>
  <c r="P27" i="47"/>
  <c r="N28" i="47"/>
  <c r="Q28" i="47"/>
  <c r="Y27" i="47"/>
  <c r="W27" i="47"/>
  <c r="U28" i="47"/>
  <c r="G29" i="47"/>
  <c r="Q29" i="47"/>
  <c r="Y28" i="47"/>
  <c r="Z27" i="47"/>
  <c r="G28" i="47"/>
  <c r="K27" i="47"/>
  <c r="I28" i="47"/>
  <c r="S28" i="47"/>
  <c r="E29" i="47"/>
  <c r="AA29" i="47"/>
  <c r="N27" i="47"/>
  <c r="U27" i="47"/>
  <c r="AB29" i="47"/>
  <c r="V27" i="47"/>
  <c r="M29" i="47"/>
  <c r="V29" i="47"/>
  <c r="I27" i="47"/>
  <c r="S27" i="47"/>
  <c r="E28" i="47"/>
  <c r="AA28" i="47"/>
  <c r="J29" i="47"/>
  <c r="T29" i="47"/>
  <c r="G27" i="47"/>
  <c r="Q27" i="47"/>
  <c r="O28" i="47"/>
  <c r="L29" i="47"/>
  <c r="J28" i="47"/>
  <c r="R29" i="47"/>
  <c r="F29" i="47"/>
  <c r="V28" i="47"/>
  <c r="H29" i="47"/>
  <c r="Y29" i="47"/>
  <c r="E27" i="47"/>
  <c r="AA27" i="47"/>
  <c r="X28" i="47"/>
  <c r="T28" i="47"/>
  <c r="O27" i="47"/>
  <c r="X27" i="47"/>
  <c r="W25" i="47"/>
  <c r="M23" i="47"/>
  <c r="T23" i="47"/>
  <c r="F24" i="47"/>
  <c r="P25" i="47"/>
  <c r="N25" i="47"/>
  <c r="K25" i="47"/>
  <c r="U25" i="47"/>
  <c r="H23" i="47"/>
  <c r="R23" i="47"/>
  <c r="AB24" i="47"/>
  <c r="Z24" i="47"/>
  <c r="X23" i="47"/>
  <c r="W24" i="47"/>
  <c r="I25" i="47"/>
  <c r="S25" i="47"/>
  <c r="F23" i="47"/>
  <c r="P24" i="47"/>
  <c r="N24" i="47"/>
  <c r="H25" i="47"/>
  <c r="F25" i="47"/>
  <c r="K24" i="47"/>
  <c r="U24" i="47"/>
  <c r="G25" i="47"/>
  <c r="M24" i="47"/>
  <c r="AB23" i="47"/>
  <c r="Z23" i="47"/>
  <c r="E23" i="47"/>
  <c r="T24" i="47"/>
  <c r="W23" i="47"/>
  <c r="I24" i="47"/>
  <c r="S24" i="47"/>
  <c r="Q25" i="47"/>
  <c r="P23" i="47"/>
  <c r="N23" i="47"/>
  <c r="R25" i="47"/>
  <c r="O23" i="47"/>
  <c r="K23" i="47"/>
  <c r="U23" i="47"/>
  <c r="G24" i="47"/>
  <c r="E25" i="47"/>
  <c r="AA25" i="47"/>
  <c r="Y25" i="47"/>
  <c r="V25" i="47"/>
  <c r="I23" i="47"/>
  <c r="S23" i="47"/>
  <c r="Q24" i="47"/>
  <c r="O25" i="47"/>
  <c r="L25" i="47"/>
  <c r="J25" i="47"/>
  <c r="M25" i="47"/>
  <c r="G23" i="47"/>
  <c r="E24" i="47"/>
  <c r="AA24" i="47"/>
  <c r="X24" i="47"/>
  <c r="J24" i="47"/>
  <c r="Y24" i="47"/>
  <c r="V24" i="47"/>
  <c r="T25" i="47"/>
  <c r="Y23" i="47"/>
  <c r="Q23" i="47"/>
  <c r="O24" i="47"/>
  <c r="L24" i="47"/>
  <c r="L23" i="47"/>
  <c r="J23" i="47"/>
  <c r="H24" i="47"/>
  <c r="R24" i="47"/>
  <c r="AB25" i="47"/>
  <c r="Z25" i="47"/>
  <c r="X25" i="47"/>
  <c r="AA23" i="47"/>
  <c r="V23" i="47"/>
  <c r="W21" i="47"/>
  <c r="J19" i="47"/>
  <c r="T19" i="47"/>
  <c r="F20" i="47"/>
  <c r="P20" i="47"/>
  <c r="N21" i="47"/>
  <c r="K21" i="47"/>
  <c r="U21" i="47"/>
  <c r="H19" i="47"/>
  <c r="R19" i="47"/>
  <c r="AB19" i="47"/>
  <c r="Z20" i="47"/>
  <c r="Y21" i="47"/>
  <c r="X21" i="47"/>
  <c r="W20" i="47"/>
  <c r="I21" i="47"/>
  <c r="Y20" i="47"/>
  <c r="F19" i="47"/>
  <c r="P19" i="47"/>
  <c r="N20" i="47"/>
  <c r="K20" i="47"/>
  <c r="U20" i="47"/>
  <c r="S21" i="47"/>
  <c r="Q21" i="47"/>
  <c r="M20" i="47"/>
  <c r="Z19" i="47"/>
  <c r="G20" i="47"/>
  <c r="W19" i="47"/>
  <c r="I20" i="47"/>
  <c r="G21" i="47"/>
  <c r="E21" i="47"/>
  <c r="AA21" i="47"/>
  <c r="N19" i="47"/>
  <c r="E20" i="47"/>
  <c r="Z21" i="47"/>
  <c r="K19" i="47"/>
  <c r="U19" i="47"/>
  <c r="S20" i="47"/>
  <c r="Q20" i="47"/>
  <c r="O21" i="47"/>
  <c r="M21" i="47"/>
  <c r="I19" i="47"/>
  <c r="AA20" i="47"/>
  <c r="L19" i="47"/>
  <c r="V21" i="47"/>
  <c r="M19" i="47"/>
  <c r="S19" i="47"/>
  <c r="Q19" i="47"/>
  <c r="O20" i="47"/>
  <c r="L21" i="47"/>
  <c r="H20" i="47"/>
  <c r="J21" i="47"/>
  <c r="T21" i="47"/>
  <c r="G19" i="47"/>
  <c r="E19" i="47"/>
  <c r="AA19" i="47"/>
  <c r="X20" i="47"/>
  <c r="R20" i="47"/>
  <c r="V20" i="47"/>
  <c r="H21" i="47"/>
  <c r="R21" i="47"/>
  <c r="AB21" i="47"/>
  <c r="O19" i="47"/>
  <c r="L20" i="47"/>
  <c r="V19" i="47"/>
  <c r="J20" i="47"/>
  <c r="T20" i="47"/>
  <c r="F21" i="47"/>
  <c r="P21" i="47"/>
  <c r="Y19" i="47"/>
  <c r="X19" i="47"/>
  <c r="AB20" i="47"/>
  <c r="W13" i="47"/>
  <c r="J11" i="47"/>
  <c r="H12" i="47"/>
  <c r="F12" i="47"/>
  <c r="AB12" i="47"/>
  <c r="Z13" i="47"/>
  <c r="O12" i="47"/>
  <c r="Y12" i="47"/>
  <c r="K13" i="47"/>
  <c r="Y11" i="47"/>
  <c r="T11" i="47"/>
  <c r="R11" i="47"/>
  <c r="P12" i="47"/>
  <c r="N13" i="47"/>
  <c r="T12" i="47"/>
  <c r="W12" i="47"/>
  <c r="U13" i="47"/>
  <c r="H11" i="47"/>
  <c r="F11" i="47"/>
  <c r="AB11" i="47"/>
  <c r="Z12" i="47"/>
  <c r="J13" i="47"/>
  <c r="K12" i="47"/>
  <c r="I13" i="47"/>
  <c r="S13" i="47"/>
  <c r="M11" i="47"/>
  <c r="P11" i="47"/>
  <c r="N12" i="47"/>
  <c r="M12" i="47"/>
  <c r="R12" i="47"/>
  <c r="W11" i="47"/>
  <c r="U12" i="47"/>
  <c r="G13" i="47"/>
  <c r="Q13" i="47"/>
  <c r="M13" i="47"/>
  <c r="Z11" i="47"/>
  <c r="V11" i="47"/>
  <c r="K11" i="47"/>
  <c r="I12" i="47"/>
  <c r="S12" i="47"/>
  <c r="E13" i="47"/>
  <c r="AA13" i="47"/>
  <c r="N11" i="47"/>
  <c r="Q11" i="47"/>
  <c r="Y13" i="47"/>
  <c r="U11" i="47"/>
  <c r="G12" i="47"/>
  <c r="Q12" i="47"/>
  <c r="O13" i="47"/>
  <c r="L11" i="47"/>
  <c r="L13" i="47"/>
  <c r="V13" i="47"/>
  <c r="I11" i="47"/>
  <c r="S11" i="47"/>
  <c r="E12" i="47"/>
  <c r="AA12" i="47"/>
  <c r="X13" i="47"/>
  <c r="G11" i="47"/>
  <c r="P13" i="47"/>
  <c r="V12" i="47"/>
  <c r="T13" i="47"/>
  <c r="R13" i="47"/>
  <c r="E11" i="47"/>
  <c r="AA11" i="47"/>
  <c r="X12" i="47"/>
  <c r="X11" i="47"/>
  <c r="J12" i="47"/>
  <c r="H13" i="47"/>
  <c r="F13" i="47"/>
  <c r="AB13" i="47"/>
  <c r="O11" i="47"/>
  <c r="L12" i="47"/>
  <c r="E26" i="20"/>
  <c r="E25" i="20"/>
  <c r="E24" i="20"/>
  <c r="E23" i="20"/>
  <c r="E22" i="20"/>
  <c r="E21" i="20"/>
  <c r="E20" i="20"/>
  <c r="E19" i="20"/>
  <c r="E18" i="20"/>
  <c r="E17" i="20"/>
  <c r="E16" i="20"/>
  <c r="E15" i="20"/>
  <c r="D3" i="15"/>
  <c r="X38" i="47" l="1"/>
  <c r="W38" i="47"/>
  <c r="M38" i="47"/>
  <c r="E38" i="47"/>
  <c r="O38" i="47"/>
  <c r="U38" i="47"/>
  <c r="G38" i="47"/>
  <c r="Y38" i="47"/>
  <c r="P38" i="47"/>
  <c r="I38" i="47"/>
  <c r="J38" i="47"/>
  <c r="H38" i="47"/>
  <c r="AA38" i="47"/>
  <c r="Z18" i="47"/>
  <c r="V38" i="47"/>
  <c r="F38" i="47"/>
  <c r="T38" i="47"/>
  <c r="L38" i="47"/>
  <c r="R38" i="47"/>
  <c r="K38" i="47"/>
  <c r="AD35" i="47"/>
  <c r="U18" i="47"/>
  <c r="S38" i="47"/>
  <c r="Z38" i="47"/>
  <c r="AD37" i="47"/>
  <c r="Q18" i="47"/>
  <c r="N38" i="49"/>
  <c r="Q38" i="47"/>
  <c r="AC37" i="47"/>
  <c r="AC35" i="47"/>
  <c r="Y54" i="47"/>
  <c r="T26" i="49"/>
  <c r="Y26" i="49"/>
  <c r="U42" i="49"/>
  <c r="AB18" i="47"/>
  <c r="AC36" i="47"/>
  <c r="R18" i="47"/>
  <c r="N38" i="47"/>
  <c r="P18" i="47"/>
  <c r="N34" i="47"/>
  <c r="T46" i="49"/>
  <c r="Y22" i="47"/>
  <c r="M22" i="47"/>
  <c r="F18" i="47"/>
  <c r="H18" i="47"/>
  <c r="X18" i="47"/>
  <c r="AD36" i="47"/>
  <c r="X30" i="47"/>
  <c r="AA42" i="47"/>
  <c r="G58" i="49"/>
  <c r="I18" i="47"/>
  <c r="S18" i="47"/>
  <c r="AD15" i="47"/>
  <c r="K18" i="47"/>
  <c r="E18" i="47"/>
  <c r="V18" i="47"/>
  <c r="N18" i="47"/>
  <c r="L18" i="47"/>
  <c r="Y18" i="47"/>
  <c r="X34" i="47"/>
  <c r="P26" i="47"/>
  <c r="M18" i="47"/>
  <c r="T18" i="47"/>
  <c r="AC16" i="47"/>
  <c r="AA18" i="47"/>
  <c r="AD16" i="47"/>
  <c r="O18" i="47"/>
  <c r="J18" i="47"/>
  <c r="AC15" i="47"/>
  <c r="W18" i="47"/>
  <c r="AD29" i="47"/>
  <c r="U34" i="49"/>
  <c r="AC17" i="47"/>
  <c r="U30" i="47"/>
  <c r="AD17" i="47"/>
  <c r="G22" i="47"/>
  <c r="G50" i="47"/>
  <c r="G42" i="47"/>
  <c r="H58" i="47"/>
  <c r="S14" i="49"/>
  <c r="K26" i="49"/>
  <c r="S26" i="49"/>
  <c r="Y30" i="49"/>
  <c r="R30" i="49"/>
  <c r="Y50" i="49"/>
  <c r="R50" i="49"/>
  <c r="W58" i="49"/>
  <c r="AB58" i="49"/>
  <c r="G34" i="47"/>
  <c r="S22" i="47"/>
  <c r="F42" i="47"/>
  <c r="S26" i="47"/>
  <c r="V30" i="47"/>
  <c r="M34" i="47"/>
  <c r="G54" i="47"/>
  <c r="AB58" i="47"/>
  <c r="V14" i="49"/>
  <c r="J46" i="49"/>
  <c r="N50" i="47"/>
  <c r="H54" i="47"/>
  <c r="Q54" i="47"/>
  <c r="V18" i="49"/>
  <c r="X18" i="49"/>
  <c r="Z30" i="49"/>
  <c r="J34" i="49"/>
  <c r="M34" i="49"/>
  <c r="P34" i="49"/>
  <c r="I38" i="49"/>
  <c r="Z38" i="49"/>
  <c r="P38" i="49"/>
  <c r="P42" i="49"/>
  <c r="V46" i="49"/>
  <c r="X46" i="49"/>
  <c r="U50" i="49"/>
  <c r="T50" i="49"/>
  <c r="N50" i="49"/>
  <c r="V54" i="49"/>
  <c r="X54" i="49"/>
  <c r="N54" i="49"/>
  <c r="AB42" i="49"/>
  <c r="K50" i="49"/>
  <c r="G30" i="47"/>
  <c r="W30" i="47"/>
  <c r="H30" i="47"/>
  <c r="K34" i="47"/>
  <c r="Y22" i="49"/>
  <c r="O22" i="49"/>
  <c r="X26" i="49"/>
  <c r="Q26" i="49"/>
  <c r="W30" i="49"/>
  <c r="AB30" i="49"/>
  <c r="W38" i="49"/>
  <c r="M38" i="49"/>
  <c r="K42" i="49"/>
  <c r="G42" i="49"/>
  <c r="Z46" i="49"/>
  <c r="W50" i="49"/>
  <c r="P50" i="49"/>
  <c r="U58" i="49"/>
  <c r="Z58" i="49"/>
  <c r="I22" i="47"/>
  <c r="W26" i="47"/>
  <c r="AA30" i="47"/>
  <c r="Y30" i="47"/>
  <c r="H50" i="47"/>
  <c r="Z14" i="49"/>
  <c r="G14" i="49"/>
  <c r="N18" i="49"/>
  <c r="G26" i="49"/>
  <c r="M30" i="49"/>
  <c r="F30" i="49"/>
  <c r="F34" i="49"/>
  <c r="Y38" i="49"/>
  <c r="F38" i="49"/>
  <c r="W42" i="49"/>
  <c r="M42" i="49"/>
  <c r="F42" i="49"/>
  <c r="M50" i="49"/>
  <c r="AB50" i="49"/>
  <c r="F50" i="49"/>
  <c r="F54" i="49"/>
  <c r="K58" i="49"/>
  <c r="P58" i="49"/>
  <c r="AD49" i="47"/>
  <c r="T50" i="47"/>
  <c r="T58" i="47"/>
  <c r="J14" i="49"/>
  <c r="O14" i="49"/>
  <c r="T22" i="49"/>
  <c r="V22" i="49"/>
  <c r="AB22" i="49"/>
  <c r="R22" i="49"/>
  <c r="U30" i="49"/>
  <c r="T38" i="49"/>
  <c r="AD40" i="49"/>
  <c r="I26" i="47"/>
  <c r="M58" i="47"/>
  <c r="S58" i="49"/>
  <c r="U58" i="47"/>
  <c r="M22" i="49"/>
  <c r="V34" i="49"/>
  <c r="Y34" i="49"/>
  <c r="AB34" i="49"/>
  <c r="Z34" i="47"/>
  <c r="W22" i="47"/>
  <c r="F34" i="47"/>
  <c r="V50" i="47"/>
  <c r="O22" i="47"/>
  <c r="V42" i="47"/>
  <c r="S30" i="47"/>
  <c r="G18" i="47"/>
  <c r="W34" i="47"/>
  <c r="AB42" i="47"/>
  <c r="J50" i="47"/>
  <c r="P50" i="47"/>
  <c r="AD53" i="47"/>
  <c r="R54" i="47"/>
  <c r="Y58" i="47"/>
  <c r="H22" i="49"/>
  <c r="J22" i="49"/>
  <c r="X22" i="49"/>
  <c r="P22" i="49"/>
  <c r="F22" i="49"/>
  <c r="I26" i="49"/>
  <c r="R26" i="49"/>
  <c r="S34" i="49"/>
  <c r="Z34" i="49"/>
  <c r="Q34" i="49"/>
  <c r="G38" i="49"/>
  <c r="X42" i="49"/>
  <c r="Q42" i="49"/>
  <c r="AA46" i="49"/>
  <c r="H50" i="49"/>
  <c r="X50" i="49"/>
  <c r="G50" i="49"/>
  <c r="Q50" i="49"/>
  <c r="Q58" i="49"/>
  <c r="F58" i="49"/>
  <c r="AA58" i="49"/>
  <c r="X58" i="49"/>
  <c r="E58" i="49"/>
  <c r="AC55" i="49"/>
  <c r="AD56" i="49"/>
  <c r="R58" i="49"/>
  <c r="I58" i="49"/>
  <c r="AC56" i="49"/>
  <c r="N58" i="49"/>
  <c r="L58" i="49"/>
  <c r="AD55" i="49"/>
  <c r="AD57" i="49"/>
  <c r="AC57" i="49"/>
  <c r="M58" i="49"/>
  <c r="Y58" i="49"/>
  <c r="H58" i="49"/>
  <c r="J58" i="49"/>
  <c r="T58" i="49"/>
  <c r="V58" i="49"/>
  <c r="O58" i="49"/>
  <c r="H54" i="49"/>
  <c r="AC52" i="49"/>
  <c r="AB54" i="49"/>
  <c r="R54" i="49"/>
  <c r="G54" i="49"/>
  <c r="Q54" i="49"/>
  <c r="T54" i="49"/>
  <c r="J54" i="49"/>
  <c r="L54" i="49"/>
  <c r="AD51" i="49"/>
  <c r="AC53" i="49"/>
  <c r="AD52" i="49"/>
  <c r="Z54" i="49"/>
  <c r="P54" i="49"/>
  <c r="S54" i="49"/>
  <c r="AD53" i="49"/>
  <c r="I54" i="49"/>
  <c r="U54" i="49"/>
  <c r="K54" i="49"/>
  <c r="M54" i="49"/>
  <c r="W54" i="49"/>
  <c r="Y54" i="49"/>
  <c r="O54" i="49"/>
  <c r="AA54" i="49"/>
  <c r="E54" i="49"/>
  <c r="AC51" i="49"/>
  <c r="AD49" i="49"/>
  <c r="Z50" i="49"/>
  <c r="AD48" i="49"/>
  <c r="AC48" i="49"/>
  <c r="I50" i="49"/>
  <c r="S50" i="49"/>
  <c r="AC49" i="49"/>
  <c r="J50" i="49"/>
  <c r="V50" i="49"/>
  <c r="O50" i="49"/>
  <c r="L50" i="49"/>
  <c r="AD47" i="49"/>
  <c r="AA50" i="49"/>
  <c r="E50" i="49"/>
  <c r="AC47" i="49"/>
  <c r="E46" i="49"/>
  <c r="AC43" i="49"/>
  <c r="H46" i="49"/>
  <c r="Q46" i="49"/>
  <c r="L46" i="49"/>
  <c r="AD43" i="49"/>
  <c r="AC44" i="49"/>
  <c r="G46" i="49"/>
  <c r="AD44" i="49"/>
  <c r="N46" i="49"/>
  <c r="AC45" i="49"/>
  <c r="AD45" i="49"/>
  <c r="P46" i="49"/>
  <c r="F46" i="49"/>
  <c r="AB46" i="49"/>
  <c r="R46" i="49"/>
  <c r="I46" i="49"/>
  <c r="K46" i="49"/>
  <c r="U46" i="49"/>
  <c r="W46" i="49"/>
  <c r="M46" i="49"/>
  <c r="Y46" i="49"/>
  <c r="S46" i="49"/>
  <c r="O46" i="49"/>
  <c r="Z42" i="49"/>
  <c r="I42" i="49"/>
  <c r="N42" i="49"/>
  <c r="AC40" i="49"/>
  <c r="T42" i="49"/>
  <c r="S42" i="49"/>
  <c r="AD41" i="49"/>
  <c r="AC41" i="49"/>
  <c r="Y42" i="49"/>
  <c r="R42" i="49"/>
  <c r="O42" i="49"/>
  <c r="J42" i="49"/>
  <c r="AA42" i="49"/>
  <c r="V42" i="49"/>
  <c r="H42" i="49"/>
  <c r="L42" i="49"/>
  <c r="AD39" i="49"/>
  <c r="E42" i="49"/>
  <c r="AC39" i="49"/>
  <c r="AC36" i="49"/>
  <c r="R38" i="49"/>
  <c r="AD36" i="49"/>
  <c r="H38" i="49"/>
  <c r="Q38" i="49"/>
  <c r="AD37" i="49"/>
  <c r="AC37" i="49"/>
  <c r="U38" i="49"/>
  <c r="K38" i="49"/>
  <c r="AB38" i="49"/>
  <c r="S38" i="49"/>
  <c r="J38" i="49"/>
  <c r="O38" i="49"/>
  <c r="V38" i="49"/>
  <c r="L38" i="49"/>
  <c r="AD35" i="49"/>
  <c r="AA38" i="49"/>
  <c r="X38" i="49"/>
  <c r="E38" i="49"/>
  <c r="AC35" i="49"/>
  <c r="AC33" i="49"/>
  <c r="T34" i="49"/>
  <c r="I34" i="49"/>
  <c r="L34" i="49"/>
  <c r="AD31" i="49"/>
  <c r="O34" i="49"/>
  <c r="R34" i="49"/>
  <c r="X34" i="49"/>
  <c r="AA34" i="49"/>
  <c r="AC32" i="49"/>
  <c r="AD32" i="49"/>
  <c r="G34" i="49"/>
  <c r="K34" i="49"/>
  <c r="H34" i="49"/>
  <c r="W34" i="49"/>
  <c r="AD33" i="49"/>
  <c r="N34" i="49"/>
  <c r="E34" i="49"/>
  <c r="AC31" i="49"/>
  <c r="AD29" i="49"/>
  <c r="N30" i="49"/>
  <c r="K30" i="49"/>
  <c r="P30" i="49"/>
  <c r="I30" i="49"/>
  <c r="AD28" i="49"/>
  <c r="Q30" i="49"/>
  <c r="AC28" i="49"/>
  <c r="AC29" i="49"/>
  <c r="S30" i="49"/>
  <c r="H30" i="49"/>
  <c r="T30" i="49"/>
  <c r="J30" i="49"/>
  <c r="V30" i="49"/>
  <c r="L30" i="49"/>
  <c r="AD27" i="49"/>
  <c r="O30" i="49"/>
  <c r="G30" i="49"/>
  <c r="X30" i="49"/>
  <c r="AA30" i="49"/>
  <c r="E30" i="49"/>
  <c r="AC27" i="49"/>
  <c r="H26" i="49"/>
  <c r="M26" i="49"/>
  <c r="V26" i="49"/>
  <c r="O26" i="49"/>
  <c r="L26" i="49"/>
  <c r="AD23" i="49"/>
  <c r="AA26" i="49"/>
  <c r="E26" i="49"/>
  <c r="AC23" i="49"/>
  <c r="U26" i="49"/>
  <c r="AD24" i="49"/>
  <c r="AC24" i="49"/>
  <c r="J26" i="49"/>
  <c r="W26" i="49"/>
  <c r="AD25" i="49"/>
  <c r="AC25" i="49"/>
  <c r="N26" i="49"/>
  <c r="Z26" i="49"/>
  <c r="P26" i="49"/>
  <c r="AB26" i="49"/>
  <c r="F26" i="49"/>
  <c r="AD21" i="49"/>
  <c r="L22" i="49"/>
  <c r="AD19" i="49"/>
  <c r="AD20" i="49"/>
  <c r="I22" i="49"/>
  <c r="K22" i="49"/>
  <c r="AA22" i="49"/>
  <c r="E22" i="49"/>
  <c r="AC19" i="49"/>
  <c r="G22" i="49"/>
  <c r="U22" i="49"/>
  <c r="W22" i="49"/>
  <c r="Q22" i="49"/>
  <c r="S22" i="49"/>
  <c r="AC20" i="49"/>
  <c r="N22" i="49"/>
  <c r="AC21" i="49"/>
  <c r="Z22" i="49"/>
  <c r="F18" i="49"/>
  <c r="O18" i="49"/>
  <c r="R18" i="49"/>
  <c r="G18" i="49"/>
  <c r="J18" i="49"/>
  <c r="L18" i="49"/>
  <c r="AD15" i="49"/>
  <c r="AA18" i="49"/>
  <c r="AD16" i="49"/>
  <c r="H18" i="49"/>
  <c r="E18" i="49"/>
  <c r="AC15" i="49"/>
  <c r="Q18" i="49"/>
  <c r="AD17" i="49"/>
  <c r="AC16" i="49"/>
  <c r="Z18" i="49"/>
  <c r="U18" i="49"/>
  <c r="S18" i="49"/>
  <c r="K18" i="49"/>
  <c r="P18" i="49"/>
  <c r="AC17" i="49"/>
  <c r="W18" i="49"/>
  <c r="AB18" i="49"/>
  <c r="M18" i="49"/>
  <c r="T18" i="49"/>
  <c r="Y18" i="49"/>
  <c r="I18" i="49"/>
  <c r="U14" i="49"/>
  <c r="AA14" i="49"/>
  <c r="X14" i="49"/>
  <c r="H14" i="49"/>
  <c r="L14" i="49"/>
  <c r="AD11" i="49"/>
  <c r="E14" i="49"/>
  <c r="AC11" i="49"/>
  <c r="AD12" i="49"/>
  <c r="N14" i="49"/>
  <c r="Q14" i="49"/>
  <c r="I14" i="49"/>
  <c r="AC12" i="49"/>
  <c r="AD13" i="49"/>
  <c r="T14" i="49"/>
  <c r="K14" i="49"/>
  <c r="P14" i="49"/>
  <c r="AC13" i="49"/>
  <c r="W14" i="49"/>
  <c r="M14" i="49"/>
  <c r="AB14" i="49"/>
  <c r="Y14" i="49"/>
  <c r="F14" i="49"/>
  <c r="R14" i="49"/>
  <c r="J58" i="47"/>
  <c r="X58" i="47"/>
  <c r="AA58" i="47"/>
  <c r="I58" i="47"/>
  <c r="R58" i="47"/>
  <c r="AD56" i="47"/>
  <c r="Z58" i="47"/>
  <c r="AD57" i="47"/>
  <c r="N58" i="47"/>
  <c r="AC57" i="47"/>
  <c r="V58" i="47"/>
  <c r="L58" i="47"/>
  <c r="AD55" i="47"/>
  <c r="K58" i="47"/>
  <c r="G58" i="47"/>
  <c r="P58" i="47"/>
  <c r="E58" i="47"/>
  <c r="AC55" i="47"/>
  <c r="AC56" i="47"/>
  <c r="W58" i="47"/>
  <c r="S58" i="47"/>
  <c r="Q58" i="47"/>
  <c r="O58" i="47"/>
  <c r="F58" i="47"/>
  <c r="U54" i="47"/>
  <c r="N54" i="47"/>
  <c r="AC53" i="47"/>
  <c r="F54" i="47"/>
  <c r="AA54" i="47"/>
  <c r="M54" i="47"/>
  <c r="V54" i="47"/>
  <c r="AB54" i="47"/>
  <c r="L54" i="47"/>
  <c r="AD51" i="47"/>
  <c r="P54" i="47"/>
  <c r="W54" i="47"/>
  <c r="E54" i="47"/>
  <c r="AC51" i="47"/>
  <c r="X54" i="47"/>
  <c r="S54" i="47"/>
  <c r="AD52" i="47"/>
  <c r="O54" i="47"/>
  <c r="T54" i="47"/>
  <c r="I54" i="47"/>
  <c r="K54" i="47"/>
  <c r="J54" i="47"/>
  <c r="AC52" i="47"/>
  <c r="Z54" i="47"/>
  <c r="Y50" i="47"/>
  <c r="K50" i="47"/>
  <c r="W50" i="47"/>
  <c r="M50" i="47"/>
  <c r="I50" i="47"/>
  <c r="Q50" i="47"/>
  <c r="X50" i="47"/>
  <c r="AA50" i="47"/>
  <c r="AD48" i="47"/>
  <c r="AB50" i="47"/>
  <c r="R50" i="47"/>
  <c r="F50" i="47"/>
  <c r="E50" i="47"/>
  <c r="AC47" i="47"/>
  <c r="AC49" i="47"/>
  <c r="L50" i="47"/>
  <c r="AD47" i="47"/>
  <c r="O50" i="47"/>
  <c r="S50" i="47"/>
  <c r="AC48" i="47"/>
  <c r="U50" i="47"/>
  <c r="Z50" i="47"/>
  <c r="M46" i="47"/>
  <c r="O46" i="47"/>
  <c r="H46" i="47"/>
  <c r="W46" i="47"/>
  <c r="Z46" i="47"/>
  <c r="AA46" i="47"/>
  <c r="E46" i="47"/>
  <c r="AC43" i="47"/>
  <c r="U46" i="47"/>
  <c r="P46" i="47"/>
  <c r="AC45" i="47"/>
  <c r="X46" i="47"/>
  <c r="K46" i="47"/>
  <c r="V46" i="47"/>
  <c r="S46" i="47"/>
  <c r="N46" i="47"/>
  <c r="AD44" i="47"/>
  <c r="J46" i="47"/>
  <c r="G46" i="47"/>
  <c r="AB46" i="47"/>
  <c r="Y46" i="47"/>
  <c r="AC44" i="47"/>
  <c r="T46" i="47"/>
  <c r="AD45" i="47"/>
  <c r="L46" i="47"/>
  <c r="AD43" i="47"/>
  <c r="F46" i="47"/>
  <c r="I46" i="47"/>
  <c r="Q46" i="47"/>
  <c r="K42" i="47"/>
  <c r="Y42" i="47"/>
  <c r="S42" i="47"/>
  <c r="AD40" i="47"/>
  <c r="J42" i="47"/>
  <c r="AD41" i="47"/>
  <c r="X42" i="47"/>
  <c r="N42" i="47"/>
  <c r="U42" i="47"/>
  <c r="M42" i="47"/>
  <c r="AC40" i="47"/>
  <c r="AC41" i="47"/>
  <c r="E42" i="47"/>
  <c r="AC39" i="47"/>
  <c r="R42" i="47"/>
  <c r="H42" i="47"/>
  <c r="P42" i="47"/>
  <c r="W42" i="47"/>
  <c r="O42" i="47"/>
  <c r="Q42" i="47"/>
  <c r="L42" i="47"/>
  <c r="AD39" i="47"/>
  <c r="I42" i="47"/>
  <c r="T42" i="47"/>
  <c r="Z42" i="47"/>
  <c r="I34" i="47"/>
  <c r="O34" i="47"/>
  <c r="U34" i="47"/>
  <c r="R34" i="47"/>
  <c r="L34" i="47"/>
  <c r="AD31" i="47"/>
  <c r="S34" i="47"/>
  <c r="P34" i="47"/>
  <c r="H34" i="47"/>
  <c r="E34" i="47"/>
  <c r="AC31" i="47"/>
  <c r="AC33" i="47"/>
  <c r="AD33" i="47"/>
  <c r="AC32" i="47"/>
  <c r="AA34" i="47"/>
  <c r="Y34" i="47"/>
  <c r="Q34" i="47"/>
  <c r="V34" i="47"/>
  <c r="AB34" i="47"/>
  <c r="T34" i="47"/>
  <c r="AD32" i="47"/>
  <c r="J34" i="47"/>
  <c r="R30" i="47"/>
  <c r="O30" i="47"/>
  <c r="AB30" i="47"/>
  <c r="E30" i="47"/>
  <c r="AC27" i="47"/>
  <c r="M30" i="47"/>
  <c r="AC28" i="47"/>
  <c r="P30" i="47"/>
  <c r="N30" i="47"/>
  <c r="K30" i="47"/>
  <c r="Q30" i="47"/>
  <c r="AC29" i="47"/>
  <c r="F30" i="47"/>
  <c r="I30" i="47"/>
  <c r="T30" i="47"/>
  <c r="Z30" i="47"/>
  <c r="AD28" i="47"/>
  <c r="J30" i="47"/>
  <c r="L30" i="47"/>
  <c r="AD27" i="47"/>
  <c r="U14" i="47"/>
  <c r="N14" i="47"/>
  <c r="R14" i="47"/>
  <c r="Z14" i="47"/>
  <c r="Y14" i="47"/>
  <c r="T14" i="47"/>
  <c r="AD12" i="47"/>
  <c r="O14" i="47"/>
  <c r="W14" i="47"/>
  <c r="S14" i="47"/>
  <c r="Q22" i="47"/>
  <c r="K22" i="47"/>
  <c r="V26" i="47"/>
  <c r="Y26" i="47"/>
  <c r="X22" i="47"/>
  <c r="AA26" i="47"/>
  <c r="N26" i="47"/>
  <c r="R26" i="47"/>
  <c r="H26" i="47"/>
  <c r="M26" i="47"/>
  <c r="J26" i="47"/>
  <c r="AC24" i="47"/>
  <c r="AC25" i="47"/>
  <c r="F26" i="47"/>
  <c r="L26" i="47"/>
  <c r="AD23" i="47"/>
  <c r="G26" i="47"/>
  <c r="E26" i="47"/>
  <c r="AC23" i="47"/>
  <c r="AD24" i="47"/>
  <c r="U26" i="47"/>
  <c r="Z26" i="47"/>
  <c r="T26" i="47"/>
  <c r="K26" i="47"/>
  <c r="AB26" i="47"/>
  <c r="Q26" i="47"/>
  <c r="AD25" i="47"/>
  <c r="O26" i="47"/>
  <c r="X26" i="47"/>
  <c r="F22" i="47"/>
  <c r="P22" i="47"/>
  <c r="AC21" i="47"/>
  <c r="AB22" i="47"/>
  <c r="AC20" i="47"/>
  <c r="R22" i="47"/>
  <c r="N22" i="47"/>
  <c r="H22" i="47"/>
  <c r="AA22" i="47"/>
  <c r="L22" i="47"/>
  <c r="AD19" i="47"/>
  <c r="V22" i="47"/>
  <c r="AD20" i="47"/>
  <c r="T22" i="47"/>
  <c r="AD21" i="47"/>
  <c r="Z22" i="47"/>
  <c r="J22" i="47"/>
  <c r="E22" i="47"/>
  <c r="AC19" i="47"/>
  <c r="U22" i="47"/>
  <c r="X14" i="47"/>
  <c r="Q14" i="47"/>
  <c r="AB14" i="47"/>
  <c r="F14" i="47"/>
  <c r="G14" i="47"/>
  <c r="I14" i="47"/>
  <c r="AC13" i="47"/>
  <c r="H14" i="47"/>
  <c r="AA14" i="47"/>
  <c r="E14" i="47"/>
  <c r="AC11" i="47"/>
  <c r="AD13" i="47"/>
  <c r="P14" i="47"/>
  <c r="L14" i="47"/>
  <c r="AD11" i="47"/>
  <c r="J14" i="47"/>
  <c r="AC12" i="47"/>
  <c r="K14" i="47"/>
  <c r="M14" i="47"/>
  <c r="V14" i="47"/>
  <c r="E26" i="21"/>
  <c r="E25" i="21"/>
  <c r="E24" i="21"/>
  <c r="E23" i="21"/>
  <c r="E22" i="21"/>
  <c r="E21" i="21"/>
  <c r="E20" i="21"/>
  <c r="E19" i="21"/>
  <c r="E18" i="21"/>
  <c r="E17" i="21"/>
  <c r="E16" i="21"/>
  <c r="E15" i="21"/>
  <c r="AC38" i="47" l="1"/>
  <c r="AD38" i="47"/>
  <c r="AC18" i="47"/>
  <c r="AC30" i="49"/>
  <c r="AD18" i="47"/>
  <c r="AC22" i="47"/>
  <c r="AC22" i="49"/>
  <c r="AD30" i="47"/>
  <c r="AD50" i="49"/>
  <c r="AC26" i="47"/>
  <c r="AD42" i="47"/>
  <c r="AC38" i="49"/>
  <c r="AD58" i="49"/>
  <c r="AC58" i="49"/>
  <c r="AC54" i="49"/>
  <c r="AD54" i="49"/>
  <c r="AC50" i="49"/>
  <c r="AD46" i="49"/>
  <c r="AC46" i="49"/>
  <c r="AD42" i="49"/>
  <c r="AC42" i="49"/>
  <c r="AD38" i="49"/>
  <c r="AC34" i="49"/>
  <c r="AD34" i="49"/>
  <c r="AD30" i="49"/>
  <c r="AC26" i="49"/>
  <c r="AD26" i="49"/>
  <c r="AD22" i="49"/>
  <c r="AC18" i="49"/>
  <c r="AD18" i="49"/>
  <c r="AC14" i="49"/>
  <c r="AD14" i="49"/>
  <c r="AD58" i="47"/>
  <c r="AC58" i="47"/>
  <c r="AC54" i="47"/>
  <c r="AD54" i="47"/>
  <c r="AD50" i="47"/>
  <c r="AC50" i="47"/>
  <c r="AD46" i="47"/>
  <c r="AC46" i="47"/>
  <c r="AC42" i="47"/>
  <c r="AC34" i="47"/>
  <c r="AD34" i="47"/>
  <c r="AC30" i="47"/>
  <c r="AC14" i="47"/>
  <c r="AD26" i="47"/>
  <c r="AD22" i="47"/>
  <c r="AD14" i="47"/>
  <c r="C27" i="35"/>
  <c r="AD59" i="49" l="1"/>
  <c r="AD59" i="47"/>
  <c r="C27" i="21"/>
  <c r="E27" i="21" s="1"/>
  <c r="C27" i="22"/>
  <c r="C27" i="20"/>
  <c r="D57" i="45"/>
  <c r="D56" i="45"/>
  <c r="D55" i="45"/>
  <c r="D53" i="45"/>
  <c r="D106" i="45" s="1"/>
  <c r="D52" i="45"/>
  <c r="D105" i="45" s="1"/>
  <c r="D49" i="45"/>
  <c r="D48" i="45"/>
  <c r="D45" i="45"/>
  <c r="D44" i="45"/>
  <c r="D41" i="45"/>
  <c r="D40" i="45"/>
  <c r="D37" i="45"/>
  <c r="D36" i="45"/>
  <c r="D33" i="45"/>
  <c r="D32" i="45"/>
  <c r="D29" i="45"/>
  <c r="D28" i="45"/>
  <c r="D81" i="45" s="1"/>
  <c r="D25" i="45"/>
  <c r="D78" i="45" s="1"/>
  <c r="D24" i="45"/>
  <c r="D21" i="45"/>
  <c r="D20" i="45"/>
  <c r="D17" i="45"/>
  <c r="D70" i="45" s="1"/>
  <c r="D16" i="45"/>
  <c r="D13" i="45"/>
  <c r="D12" i="45"/>
  <c r="D65" i="45" s="1"/>
  <c r="A55" i="45"/>
  <c r="A51" i="45"/>
  <c r="A47" i="45"/>
  <c r="A100" i="45" s="1"/>
  <c r="A43" i="45"/>
  <c r="A96" i="45" s="1"/>
  <c r="A39" i="45"/>
  <c r="A92" i="45" s="1"/>
  <c r="A35" i="45"/>
  <c r="A88" i="45" s="1"/>
  <c r="A31" i="45"/>
  <c r="A84" i="45" s="1"/>
  <c r="A27" i="45"/>
  <c r="A80" i="45" s="1"/>
  <c r="A23" i="45"/>
  <c r="A19" i="45"/>
  <c r="A72" i="45" s="1"/>
  <c r="A15" i="45"/>
  <c r="A68" i="45" s="1"/>
  <c r="A11" i="45"/>
  <c r="B55" i="45"/>
  <c r="B51" i="45"/>
  <c r="B47" i="45"/>
  <c r="B43" i="45"/>
  <c r="B39" i="45"/>
  <c r="B35" i="45"/>
  <c r="B31" i="45"/>
  <c r="B27" i="45"/>
  <c r="B23" i="45"/>
  <c r="B19" i="45"/>
  <c r="B15" i="45"/>
  <c r="B11" i="45"/>
  <c r="D6" i="45"/>
  <c r="A63" i="45" s="1"/>
  <c r="D110" i="45"/>
  <c r="D109" i="45"/>
  <c r="A108" i="45"/>
  <c r="A104" i="45"/>
  <c r="A76" i="45"/>
  <c r="D73" i="45"/>
  <c r="AF17" i="45"/>
  <c r="AF21" i="45" s="1"/>
  <c r="AF25" i="45" s="1"/>
  <c r="AF29" i="45" s="1"/>
  <c r="AF33" i="45" s="1"/>
  <c r="AF37" i="45" s="1"/>
  <c r="AF41" i="45" s="1"/>
  <c r="AF45" i="45" s="1"/>
  <c r="AF49" i="45" s="1"/>
  <c r="AF53" i="45" s="1"/>
  <c r="AF57" i="45" s="1"/>
  <c r="AF16" i="45"/>
  <c r="AF20" i="45" s="1"/>
  <c r="AF24" i="45" s="1"/>
  <c r="AF28" i="45" s="1"/>
  <c r="AF32" i="45" s="1"/>
  <c r="AF36" i="45" s="1"/>
  <c r="AF40" i="45" s="1"/>
  <c r="AF44" i="45" s="1"/>
  <c r="AF48" i="45" s="1"/>
  <c r="AF52" i="45" s="1"/>
  <c r="AF56" i="45" s="1"/>
  <c r="AG15" i="45"/>
  <c r="AF15" i="45"/>
  <c r="AF19" i="45" s="1"/>
  <c r="AF23" i="45" s="1"/>
  <c r="AF27" i="45" s="1"/>
  <c r="AF31" i="45" s="1"/>
  <c r="AF35" i="45" s="1"/>
  <c r="AF39" i="45" s="1"/>
  <c r="AF43" i="45" s="1"/>
  <c r="AF47" i="45" s="1"/>
  <c r="AF51" i="45" s="1"/>
  <c r="AF55" i="45" s="1"/>
  <c r="D66" i="45"/>
  <c r="AG12" i="45"/>
  <c r="AG13" i="45" s="1"/>
  <c r="A64" i="45"/>
  <c r="D51" i="45"/>
  <c r="D47" i="45"/>
  <c r="D43" i="45"/>
  <c r="D39" i="45"/>
  <c r="D35" i="45"/>
  <c r="D31" i="45"/>
  <c r="D27" i="45"/>
  <c r="D23" i="45"/>
  <c r="D19" i="45"/>
  <c r="D15" i="45"/>
  <c r="D68" i="45" s="1"/>
  <c r="D11" i="45"/>
  <c r="D64" i="45" s="1"/>
  <c r="E27" i="35"/>
  <c r="D26" i="45" l="1"/>
  <c r="D108" i="45"/>
  <c r="D58" i="45"/>
  <c r="D18" i="45"/>
  <c r="D69" i="45"/>
  <c r="D71" i="45" s="1"/>
  <c r="D76" i="45"/>
  <c r="AG19" i="45"/>
  <c r="AG16" i="45"/>
  <c r="AG17" i="45" s="1"/>
  <c r="D72" i="45"/>
  <c r="D22" i="45"/>
  <c r="D74" i="45"/>
  <c r="D97" i="45"/>
  <c r="D67" i="45"/>
  <c r="D14" i="45"/>
  <c r="D80" i="45"/>
  <c r="D30" i="45"/>
  <c r="D82" i="45"/>
  <c r="D77" i="45"/>
  <c r="D79" i="45" s="1"/>
  <c r="A10" i="45"/>
  <c r="D85" i="45"/>
  <c r="D46" i="45"/>
  <c r="D88" i="45"/>
  <c r="D38" i="45"/>
  <c r="D90" i="45"/>
  <c r="D84" i="45"/>
  <c r="D34" i="45"/>
  <c r="D92" i="45"/>
  <c r="D94" i="45"/>
  <c r="D101" i="45"/>
  <c r="D50" i="45"/>
  <c r="D89" i="45"/>
  <c r="D96" i="45"/>
  <c r="D98" i="45"/>
  <c r="D104" i="45"/>
  <c r="D54" i="45"/>
  <c r="D86" i="45"/>
  <c r="D93" i="45"/>
  <c r="D42" i="45"/>
  <c r="D100" i="45"/>
  <c r="D102" i="45"/>
  <c r="D111" i="45"/>
  <c r="B11" i="15"/>
  <c r="D99" i="45" l="1"/>
  <c r="D83" i="45"/>
  <c r="AG23" i="45"/>
  <c r="AG20" i="45"/>
  <c r="AG21" i="45" s="1"/>
  <c r="D87" i="45"/>
  <c r="D75" i="45"/>
  <c r="D107" i="45"/>
  <c r="D103" i="45"/>
  <c r="D95" i="45"/>
  <c r="D91" i="45"/>
  <c r="K95" i="45" l="1"/>
  <c r="V87" i="45"/>
  <c r="N99" i="45"/>
  <c r="Q87" i="45"/>
  <c r="AA83" i="45"/>
  <c r="S107" i="45"/>
  <c r="O83" i="45"/>
  <c r="U107" i="45"/>
  <c r="S103" i="45"/>
  <c r="S99" i="45"/>
  <c r="S87" i="45"/>
  <c r="K107" i="45"/>
  <c r="K99" i="45"/>
  <c r="AA107" i="45"/>
  <c r="AA103" i="45"/>
  <c r="AA99" i="45"/>
  <c r="AA91" i="45"/>
  <c r="S91" i="45"/>
  <c r="AA87" i="45"/>
  <c r="K87" i="45"/>
  <c r="S83" i="45"/>
  <c r="K103" i="45"/>
  <c r="AA95" i="45"/>
  <c r="S95" i="45"/>
  <c r="K91" i="45"/>
  <c r="K83" i="45"/>
  <c r="S79" i="45"/>
  <c r="AA75" i="45"/>
  <c r="S75" i="45"/>
  <c r="K75" i="45"/>
  <c r="F107" i="45"/>
  <c r="F95" i="45"/>
  <c r="V91" i="45"/>
  <c r="W75" i="45"/>
  <c r="N87" i="45"/>
  <c r="F91" i="45"/>
  <c r="O107" i="45"/>
  <c r="W103" i="45"/>
  <c r="G103" i="45"/>
  <c r="W91" i="45"/>
  <c r="O91" i="45"/>
  <c r="G91" i="45"/>
  <c r="O87" i="45"/>
  <c r="G79" i="45"/>
  <c r="V107" i="45"/>
  <c r="N107" i="45"/>
  <c r="N103" i="45"/>
  <c r="V99" i="45"/>
  <c r="N95" i="45"/>
  <c r="N83" i="45"/>
  <c r="F83" i="45"/>
  <c r="N75" i="45"/>
  <c r="T99" i="45"/>
  <c r="E107" i="45"/>
  <c r="O95" i="45"/>
  <c r="F103" i="45"/>
  <c r="V95" i="45"/>
  <c r="V75" i="45"/>
  <c r="O99" i="45"/>
  <c r="O75" i="45"/>
  <c r="X87" i="45"/>
  <c r="I107" i="45"/>
  <c r="Y103" i="45"/>
  <c r="Y99" i="45"/>
  <c r="Q99" i="45"/>
  <c r="I95" i="45"/>
  <c r="Q91" i="45"/>
  <c r="Y87" i="45"/>
  <c r="Y83" i="45"/>
  <c r="Q83" i="45"/>
  <c r="Q75" i="45"/>
  <c r="I75" i="45"/>
  <c r="Y107" i="45"/>
  <c r="Q107" i="45"/>
  <c r="Q103" i="45"/>
  <c r="I103" i="45"/>
  <c r="I99" i="45"/>
  <c r="Y95" i="45"/>
  <c r="Q95" i="45"/>
  <c r="Y91" i="45"/>
  <c r="I91" i="45"/>
  <c r="I87" i="45"/>
  <c r="I83" i="45"/>
  <c r="Q79" i="45"/>
  <c r="Y75" i="45"/>
  <c r="W107" i="45"/>
  <c r="G107" i="45"/>
  <c r="O103" i="45"/>
  <c r="W99" i="45"/>
  <c r="G99" i="45"/>
  <c r="W95" i="45"/>
  <c r="G95" i="45"/>
  <c r="W87" i="45"/>
  <c r="G87" i="45"/>
  <c r="W83" i="45"/>
  <c r="G83" i="45"/>
  <c r="W79" i="45"/>
  <c r="G75" i="45"/>
  <c r="L103" i="45"/>
  <c r="AB99" i="45"/>
  <c r="L99" i="45"/>
  <c r="AB95" i="45"/>
  <c r="T95" i="45"/>
  <c r="L95" i="45"/>
  <c r="L87" i="45"/>
  <c r="AB83" i="45"/>
  <c r="T83" i="45"/>
  <c r="L83" i="45"/>
  <c r="AB79" i="45"/>
  <c r="V103" i="45"/>
  <c r="F99" i="45"/>
  <c r="N91" i="45"/>
  <c r="F87" i="45"/>
  <c r="V83" i="45"/>
  <c r="F75" i="45"/>
  <c r="M95" i="45"/>
  <c r="U91" i="45"/>
  <c r="E91" i="45"/>
  <c r="U83" i="45"/>
  <c r="P95" i="45"/>
  <c r="X91" i="45"/>
  <c r="P91" i="45"/>
  <c r="H91" i="45"/>
  <c r="H83" i="45"/>
  <c r="X75" i="45"/>
  <c r="P75" i="45"/>
  <c r="Z107" i="45"/>
  <c r="R103" i="45"/>
  <c r="J103" i="45"/>
  <c r="J99" i="45"/>
  <c r="Z95" i="45"/>
  <c r="R95" i="45"/>
  <c r="Z91" i="45"/>
  <c r="J91" i="45"/>
  <c r="Z87" i="45"/>
  <c r="J83" i="45"/>
  <c r="J75" i="45"/>
  <c r="X107" i="45"/>
  <c r="H107" i="45"/>
  <c r="H103" i="45"/>
  <c r="X99" i="45"/>
  <c r="P99" i="45"/>
  <c r="X95" i="45"/>
  <c r="H87" i="45"/>
  <c r="X83" i="45"/>
  <c r="P83" i="45"/>
  <c r="X79" i="45"/>
  <c r="J107" i="45"/>
  <c r="Z103" i="45"/>
  <c r="R91" i="45"/>
  <c r="R87" i="45"/>
  <c r="J87" i="45"/>
  <c r="Z83" i="45"/>
  <c r="R83" i="45"/>
  <c r="Z75" i="45"/>
  <c r="P107" i="45"/>
  <c r="X103" i="45"/>
  <c r="P103" i="45"/>
  <c r="H99" i="45"/>
  <c r="H95" i="45"/>
  <c r="P87" i="45"/>
  <c r="H79" i="45"/>
  <c r="H75" i="45"/>
  <c r="R107" i="45"/>
  <c r="Z99" i="45"/>
  <c r="R99" i="45"/>
  <c r="J95" i="45"/>
  <c r="Z79" i="45"/>
  <c r="J79" i="45"/>
  <c r="R75" i="45"/>
  <c r="M107" i="45"/>
  <c r="AC104" i="45"/>
  <c r="AC102" i="45"/>
  <c r="AC101" i="45"/>
  <c r="U103" i="45"/>
  <c r="M103" i="45"/>
  <c r="AC100" i="45"/>
  <c r="E103" i="45"/>
  <c r="AC98" i="45"/>
  <c r="AC97" i="45"/>
  <c r="U99" i="45"/>
  <c r="M99" i="45"/>
  <c r="E99" i="45"/>
  <c r="AC94" i="45"/>
  <c r="U95" i="45"/>
  <c r="E95" i="45"/>
  <c r="AC90" i="45"/>
  <c r="AC89" i="45"/>
  <c r="M91" i="45"/>
  <c r="AC85" i="45"/>
  <c r="U87" i="45"/>
  <c r="M87" i="45"/>
  <c r="E87" i="45"/>
  <c r="AC82" i="45"/>
  <c r="M83" i="45"/>
  <c r="E83" i="45"/>
  <c r="AC77" i="45"/>
  <c r="M79" i="45"/>
  <c r="AC76" i="45"/>
  <c r="AC74" i="45"/>
  <c r="U75" i="45"/>
  <c r="M75" i="45"/>
  <c r="AC72" i="45"/>
  <c r="E75" i="45"/>
  <c r="AC69" i="45"/>
  <c r="AB107" i="45"/>
  <c r="T107" i="45"/>
  <c r="L107" i="45"/>
  <c r="AB103" i="45"/>
  <c r="T103" i="45"/>
  <c r="AC96" i="45"/>
  <c r="AC93" i="45"/>
  <c r="AC92" i="45"/>
  <c r="AB91" i="45"/>
  <c r="T91" i="45"/>
  <c r="L91" i="45"/>
  <c r="AC86" i="45"/>
  <c r="AB87" i="45"/>
  <c r="T87" i="45"/>
  <c r="AC84" i="45"/>
  <c r="AC80" i="45"/>
  <c r="L79" i="45"/>
  <c r="AB75" i="45"/>
  <c r="T75" i="45"/>
  <c r="L75" i="45"/>
  <c r="X111" i="45"/>
  <c r="P111" i="45"/>
  <c r="H111" i="45"/>
  <c r="P79" i="45"/>
  <c r="X71" i="45"/>
  <c r="P71" i="45"/>
  <c r="H71" i="45"/>
  <c r="X67" i="45"/>
  <c r="P67" i="45"/>
  <c r="H67" i="45"/>
  <c r="AC110" i="45"/>
  <c r="AC109" i="45"/>
  <c r="U111" i="45"/>
  <c r="M111" i="45"/>
  <c r="AC108" i="45"/>
  <c r="E111" i="45"/>
  <c r="AC106" i="45"/>
  <c r="AC105" i="45"/>
  <c r="AC81" i="45"/>
  <c r="AC78" i="45"/>
  <c r="U79" i="45"/>
  <c r="E79" i="45"/>
  <c r="AC73" i="45"/>
  <c r="AC70" i="45"/>
  <c r="U71" i="45"/>
  <c r="M71" i="45"/>
  <c r="E71" i="45"/>
  <c r="AC68" i="45"/>
  <c r="AC66" i="45"/>
  <c r="AC65" i="45"/>
  <c r="U67" i="45"/>
  <c r="M67" i="45"/>
  <c r="E67" i="45"/>
  <c r="AC64" i="45"/>
  <c r="AA111" i="45"/>
  <c r="S111" i="45"/>
  <c r="K111" i="45"/>
  <c r="AA79" i="45"/>
  <c r="K79" i="45"/>
  <c r="AA71" i="45"/>
  <c r="S71" i="45"/>
  <c r="K71" i="45"/>
  <c r="AA67" i="45"/>
  <c r="S67" i="45"/>
  <c r="K67" i="45"/>
  <c r="Z111" i="45"/>
  <c r="R111" i="45"/>
  <c r="J111" i="45"/>
  <c r="R79" i="45"/>
  <c r="Z71" i="45"/>
  <c r="R71" i="45"/>
  <c r="J71" i="45"/>
  <c r="Z67" i="45"/>
  <c r="R67" i="45"/>
  <c r="J67" i="45"/>
  <c r="AB111" i="45"/>
  <c r="T111" i="45"/>
  <c r="L111" i="45"/>
  <c r="T79" i="45"/>
  <c r="AB71" i="45"/>
  <c r="T71" i="45"/>
  <c r="L71" i="45"/>
  <c r="AB67" i="45"/>
  <c r="T67" i="45"/>
  <c r="L67" i="45"/>
  <c r="AC88" i="45"/>
  <c r="Y111" i="45"/>
  <c r="Q111" i="45"/>
  <c r="I111" i="45"/>
  <c r="Y79" i="45"/>
  <c r="I79" i="45"/>
  <c r="Y71" i="45"/>
  <c r="Q71" i="45"/>
  <c r="I71" i="45"/>
  <c r="Y67" i="45"/>
  <c r="Q67" i="45"/>
  <c r="I67" i="45"/>
  <c r="W111" i="45"/>
  <c r="O111" i="45"/>
  <c r="G111" i="45"/>
  <c r="O79" i="45"/>
  <c r="W71" i="45"/>
  <c r="O71" i="45"/>
  <c r="G71" i="45"/>
  <c r="W67" i="45"/>
  <c r="O67" i="45"/>
  <c r="G67" i="45"/>
  <c r="V111" i="45"/>
  <c r="N111" i="45"/>
  <c r="F111" i="45"/>
  <c r="V79" i="45"/>
  <c r="N79" i="45"/>
  <c r="F79" i="45"/>
  <c r="V71" i="45"/>
  <c r="N71" i="45"/>
  <c r="F71" i="45"/>
  <c r="V67" i="45"/>
  <c r="N67" i="45"/>
  <c r="F67" i="45"/>
  <c r="AG27" i="45"/>
  <c r="AG24" i="45"/>
  <c r="AG25" i="45" s="1"/>
  <c r="AC87" i="45" l="1"/>
  <c r="AC83" i="45"/>
  <c r="AC95" i="45"/>
  <c r="AC99" i="45"/>
  <c r="AC103" i="45"/>
  <c r="AC107" i="45"/>
  <c r="AC75" i="45"/>
  <c r="AC91" i="45"/>
  <c r="AC79" i="45"/>
  <c r="AC67" i="45"/>
  <c r="AC71" i="45"/>
  <c r="AC111" i="45"/>
  <c r="AG31" i="45"/>
  <c r="AG28" i="45"/>
  <c r="AG29" i="45" s="1"/>
  <c r="D3" i="14"/>
  <c r="S57" i="45" l="1"/>
  <c r="G57" i="45"/>
  <c r="S56" i="45"/>
  <c r="G56" i="45"/>
  <c r="S55" i="45"/>
  <c r="G55" i="45"/>
  <c r="T57" i="45"/>
  <c r="R57" i="45"/>
  <c r="F57" i="45"/>
  <c r="R56" i="45"/>
  <c r="F56" i="45"/>
  <c r="R55" i="45"/>
  <c r="F55" i="45"/>
  <c r="I57" i="45"/>
  <c r="H55" i="45"/>
  <c r="Q57" i="45"/>
  <c r="E57" i="45"/>
  <c r="Q56" i="45"/>
  <c r="E56" i="45"/>
  <c r="Q55" i="45"/>
  <c r="E55" i="45"/>
  <c r="U55" i="45"/>
  <c r="H56" i="45"/>
  <c r="AB57" i="45"/>
  <c r="P57" i="45"/>
  <c r="AB56" i="45"/>
  <c r="P56" i="45"/>
  <c r="AB55" i="45"/>
  <c r="P55" i="45"/>
  <c r="T56" i="45"/>
  <c r="AA57" i="45"/>
  <c r="O57" i="45"/>
  <c r="AA56" i="45"/>
  <c r="O56" i="45"/>
  <c r="AA55" i="45"/>
  <c r="O55" i="45"/>
  <c r="T55" i="45"/>
  <c r="Z57" i="45"/>
  <c r="N57" i="45"/>
  <c r="Z56" i="45"/>
  <c r="N56" i="45"/>
  <c r="Z55" i="45"/>
  <c r="N55" i="45"/>
  <c r="I55" i="45"/>
  <c r="H57" i="45"/>
  <c r="Y57" i="45"/>
  <c r="M57" i="45"/>
  <c r="Y56" i="45"/>
  <c r="M56" i="45"/>
  <c r="Y55" i="45"/>
  <c r="M55" i="45"/>
  <c r="U57" i="45"/>
  <c r="X57" i="45"/>
  <c r="L57" i="45"/>
  <c r="X56" i="45"/>
  <c r="L56" i="45"/>
  <c r="X55" i="45"/>
  <c r="L55" i="45"/>
  <c r="W57" i="45"/>
  <c r="K57" i="45"/>
  <c r="W56" i="45"/>
  <c r="K56" i="45"/>
  <c r="W55" i="45"/>
  <c r="K55" i="45"/>
  <c r="U56" i="45"/>
  <c r="V57" i="45"/>
  <c r="J57" i="45"/>
  <c r="V56" i="45"/>
  <c r="J56" i="45"/>
  <c r="V55" i="45"/>
  <c r="J55" i="45"/>
  <c r="I56" i="45"/>
  <c r="S53" i="45"/>
  <c r="G53" i="45"/>
  <c r="S52" i="45"/>
  <c r="G52" i="45"/>
  <c r="S51" i="45"/>
  <c r="G51" i="45"/>
  <c r="R53" i="45"/>
  <c r="F53" i="45"/>
  <c r="R52" i="45"/>
  <c r="F52" i="45"/>
  <c r="R51" i="45"/>
  <c r="F51" i="45"/>
  <c r="Q53" i="45"/>
  <c r="E53" i="45"/>
  <c r="Q52" i="45"/>
  <c r="E52" i="45"/>
  <c r="Q51" i="45"/>
  <c r="E51" i="45"/>
  <c r="AB53" i="45"/>
  <c r="P53" i="45"/>
  <c r="AB52" i="45"/>
  <c r="P52" i="45"/>
  <c r="AB51" i="45"/>
  <c r="P51" i="45"/>
  <c r="AA53" i="45"/>
  <c r="O53" i="45"/>
  <c r="AA52" i="45"/>
  <c r="O52" i="45"/>
  <c r="AA51" i="45"/>
  <c r="O51" i="45"/>
  <c r="T53" i="45"/>
  <c r="H51" i="45"/>
  <c r="Z53" i="45"/>
  <c r="N53" i="45"/>
  <c r="Z52" i="45"/>
  <c r="N52" i="45"/>
  <c r="Z51" i="45"/>
  <c r="N51" i="45"/>
  <c r="T51" i="45"/>
  <c r="Y53" i="45"/>
  <c r="M53" i="45"/>
  <c r="Y52" i="45"/>
  <c r="M52" i="45"/>
  <c r="Y51" i="45"/>
  <c r="M51" i="45"/>
  <c r="T52" i="45"/>
  <c r="X53" i="45"/>
  <c r="L53" i="45"/>
  <c r="X52" i="45"/>
  <c r="L52" i="45"/>
  <c r="X51" i="45"/>
  <c r="L51" i="45"/>
  <c r="H52" i="45"/>
  <c r="W53" i="45"/>
  <c r="K53" i="45"/>
  <c r="W52" i="45"/>
  <c r="K52" i="45"/>
  <c r="W51" i="45"/>
  <c r="K51" i="45"/>
  <c r="H53" i="45"/>
  <c r="V53" i="45"/>
  <c r="J53" i="45"/>
  <c r="V52" i="45"/>
  <c r="J52" i="45"/>
  <c r="V51" i="45"/>
  <c r="J51" i="45"/>
  <c r="U53" i="45"/>
  <c r="I53" i="45"/>
  <c r="U52" i="45"/>
  <c r="I52" i="45"/>
  <c r="U51" i="45"/>
  <c r="I51" i="45"/>
  <c r="S49" i="45"/>
  <c r="G49" i="45"/>
  <c r="S48" i="45"/>
  <c r="G48" i="45"/>
  <c r="S47" i="45"/>
  <c r="G47" i="45"/>
  <c r="Y48" i="45"/>
  <c r="R49" i="45"/>
  <c r="F49" i="45"/>
  <c r="R48" i="45"/>
  <c r="F48" i="45"/>
  <c r="R47" i="45"/>
  <c r="F47" i="45"/>
  <c r="Y47" i="45"/>
  <c r="Q49" i="45"/>
  <c r="E49" i="45"/>
  <c r="Q48" i="45"/>
  <c r="E48" i="45"/>
  <c r="Q47" i="45"/>
  <c r="E47" i="45"/>
  <c r="M48" i="45"/>
  <c r="AB49" i="45"/>
  <c r="P49" i="45"/>
  <c r="AB48" i="45"/>
  <c r="P48" i="45"/>
  <c r="AB47" i="45"/>
  <c r="P47" i="45"/>
  <c r="M49" i="45"/>
  <c r="AA49" i="45"/>
  <c r="O49" i="45"/>
  <c r="AA48" i="45"/>
  <c r="O48" i="45"/>
  <c r="AA47" i="45"/>
  <c r="O47" i="45"/>
  <c r="M47" i="45"/>
  <c r="Z49" i="45"/>
  <c r="N49" i="45"/>
  <c r="Z48" i="45"/>
  <c r="N48" i="45"/>
  <c r="Z47" i="45"/>
  <c r="N47" i="45"/>
  <c r="Y49" i="45"/>
  <c r="X49" i="45"/>
  <c r="L49" i="45"/>
  <c r="X48" i="45"/>
  <c r="L48" i="45"/>
  <c r="X47" i="45"/>
  <c r="L47" i="45"/>
  <c r="H49" i="45"/>
  <c r="T47" i="45"/>
  <c r="W49" i="45"/>
  <c r="K49" i="45"/>
  <c r="W48" i="45"/>
  <c r="K48" i="45"/>
  <c r="W47" i="45"/>
  <c r="K47" i="45"/>
  <c r="T49" i="45"/>
  <c r="H47" i="45"/>
  <c r="V49" i="45"/>
  <c r="J49" i="45"/>
  <c r="V48" i="45"/>
  <c r="J48" i="45"/>
  <c r="V47" i="45"/>
  <c r="J47" i="45"/>
  <c r="H48" i="45"/>
  <c r="U49" i="45"/>
  <c r="I49" i="45"/>
  <c r="U48" i="45"/>
  <c r="I48" i="45"/>
  <c r="U47" i="45"/>
  <c r="I47" i="45"/>
  <c r="T48" i="45"/>
  <c r="S45" i="45"/>
  <c r="G45" i="45"/>
  <c r="S44" i="45"/>
  <c r="G44" i="45"/>
  <c r="S43" i="45"/>
  <c r="G43" i="45"/>
  <c r="H45" i="45"/>
  <c r="R45" i="45"/>
  <c r="F45" i="45"/>
  <c r="R44" i="45"/>
  <c r="F44" i="45"/>
  <c r="R43" i="45"/>
  <c r="F43" i="45"/>
  <c r="Q45" i="45"/>
  <c r="E45" i="45"/>
  <c r="Q44" i="45"/>
  <c r="E44" i="45"/>
  <c r="Q43" i="45"/>
  <c r="E43" i="45"/>
  <c r="I44" i="45"/>
  <c r="T44" i="45"/>
  <c r="AB45" i="45"/>
  <c r="P45" i="45"/>
  <c r="AB44" i="45"/>
  <c r="P44" i="45"/>
  <c r="AB43" i="45"/>
  <c r="P43" i="45"/>
  <c r="AA45" i="45"/>
  <c r="O45" i="45"/>
  <c r="AA44" i="45"/>
  <c r="O44" i="45"/>
  <c r="AA43" i="45"/>
  <c r="O43" i="45"/>
  <c r="H43" i="45"/>
  <c r="Z45" i="45"/>
  <c r="N45" i="45"/>
  <c r="Z44" i="45"/>
  <c r="N44" i="45"/>
  <c r="Z43" i="45"/>
  <c r="N43" i="45"/>
  <c r="U45" i="45"/>
  <c r="Y45" i="45"/>
  <c r="M45" i="45"/>
  <c r="Y44" i="45"/>
  <c r="M44" i="45"/>
  <c r="Y43" i="45"/>
  <c r="M43" i="45"/>
  <c r="T45" i="45"/>
  <c r="X45" i="45"/>
  <c r="L45" i="45"/>
  <c r="X44" i="45"/>
  <c r="L44" i="45"/>
  <c r="X43" i="45"/>
  <c r="L43" i="45"/>
  <c r="I43" i="45"/>
  <c r="T43" i="45"/>
  <c r="W45" i="45"/>
  <c r="K45" i="45"/>
  <c r="W44" i="45"/>
  <c r="K44" i="45"/>
  <c r="W43" i="45"/>
  <c r="K43" i="45"/>
  <c r="U44" i="45"/>
  <c r="H44" i="45"/>
  <c r="V45" i="45"/>
  <c r="J45" i="45"/>
  <c r="V44" i="45"/>
  <c r="J44" i="45"/>
  <c r="V43" i="45"/>
  <c r="J43" i="45"/>
  <c r="U43" i="45"/>
  <c r="I45" i="45"/>
  <c r="S41" i="45"/>
  <c r="G41" i="45"/>
  <c r="S40" i="45"/>
  <c r="G40" i="45"/>
  <c r="S39" i="45"/>
  <c r="G39" i="45"/>
  <c r="R41" i="45"/>
  <c r="F41" i="45"/>
  <c r="R40" i="45"/>
  <c r="F40" i="45"/>
  <c r="R39" i="45"/>
  <c r="F39" i="45"/>
  <c r="I39" i="45"/>
  <c r="Q41" i="45"/>
  <c r="E41" i="45"/>
  <c r="Q40" i="45"/>
  <c r="E40" i="45"/>
  <c r="Q39" i="45"/>
  <c r="E39" i="45"/>
  <c r="U40" i="45"/>
  <c r="AB41" i="45"/>
  <c r="P41" i="45"/>
  <c r="AB40" i="45"/>
  <c r="P40" i="45"/>
  <c r="AB39" i="45"/>
  <c r="P39" i="45"/>
  <c r="AA41" i="45"/>
  <c r="O41" i="45"/>
  <c r="AA40" i="45"/>
  <c r="O40" i="45"/>
  <c r="AA39" i="45"/>
  <c r="O39" i="45"/>
  <c r="Z41" i="45"/>
  <c r="N41" i="45"/>
  <c r="Z40" i="45"/>
  <c r="N40" i="45"/>
  <c r="Z39" i="45"/>
  <c r="N39" i="45"/>
  <c r="U41" i="45"/>
  <c r="Y41" i="45"/>
  <c r="M41" i="45"/>
  <c r="Y40" i="45"/>
  <c r="M40" i="45"/>
  <c r="Y39" i="45"/>
  <c r="M39" i="45"/>
  <c r="U39" i="45"/>
  <c r="X41" i="45"/>
  <c r="L41" i="45"/>
  <c r="X40" i="45"/>
  <c r="L40" i="45"/>
  <c r="X39" i="45"/>
  <c r="L39" i="45"/>
  <c r="I41" i="45"/>
  <c r="W41" i="45"/>
  <c r="K41" i="45"/>
  <c r="W40" i="45"/>
  <c r="K40" i="45"/>
  <c r="W39" i="45"/>
  <c r="K39" i="45"/>
  <c r="V41" i="45"/>
  <c r="J41" i="45"/>
  <c r="V40" i="45"/>
  <c r="J40" i="45"/>
  <c r="V39" i="45"/>
  <c r="J39" i="45"/>
  <c r="T41" i="45"/>
  <c r="H41" i="45"/>
  <c r="T40" i="45"/>
  <c r="H40" i="45"/>
  <c r="T39" i="45"/>
  <c r="H39" i="45"/>
  <c r="I40" i="45"/>
  <c r="S37" i="45"/>
  <c r="G37" i="45"/>
  <c r="S36" i="45"/>
  <c r="G36" i="45"/>
  <c r="S35" i="45"/>
  <c r="G35" i="45"/>
  <c r="K35" i="45"/>
  <c r="R37" i="45"/>
  <c r="F37" i="45"/>
  <c r="R36" i="45"/>
  <c r="F36" i="45"/>
  <c r="R35" i="45"/>
  <c r="F35" i="45"/>
  <c r="Q37" i="45"/>
  <c r="E37" i="45"/>
  <c r="Q36" i="45"/>
  <c r="E36" i="45"/>
  <c r="Q35" i="45"/>
  <c r="E35" i="45"/>
  <c r="AB37" i="45"/>
  <c r="P37" i="45"/>
  <c r="AB36" i="45"/>
  <c r="P36" i="45"/>
  <c r="AB35" i="45"/>
  <c r="P35" i="45"/>
  <c r="W35" i="45"/>
  <c r="AA37" i="45"/>
  <c r="O37" i="45"/>
  <c r="AA36" i="45"/>
  <c r="O36" i="45"/>
  <c r="AA35" i="45"/>
  <c r="O35" i="45"/>
  <c r="W36" i="45"/>
  <c r="Z37" i="45"/>
  <c r="N37" i="45"/>
  <c r="Z36" i="45"/>
  <c r="N36" i="45"/>
  <c r="Z35" i="45"/>
  <c r="N35" i="45"/>
  <c r="K37" i="45"/>
  <c r="Y37" i="45"/>
  <c r="M37" i="45"/>
  <c r="Y36" i="45"/>
  <c r="M36" i="45"/>
  <c r="Y35" i="45"/>
  <c r="M35" i="45"/>
  <c r="X37" i="45"/>
  <c r="L37" i="45"/>
  <c r="X36" i="45"/>
  <c r="L36" i="45"/>
  <c r="X35" i="45"/>
  <c r="L35" i="45"/>
  <c r="K36" i="45"/>
  <c r="V37" i="45"/>
  <c r="J37" i="45"/>
  <c r="V36" i="45"/>
  <c r="J36" i="45"/>
  <c r="V35" i="45"/>
  <c r="J35" i="45"/>
  <c r="U37" i="45"/>
  <c r="I37" i="45"/>
  <c r="U36" i="45"/>
  <c r="I36" i="45"/>
  <c r="U35" i="45"/>
  <c r="I35" i="45"/>
  <c r="T37" i="45"/>
  <c r="H37" i="45"/>
  <c r="T36" i="45"/>
  <c r="H36" i="45"/>
  <c r="T35" i="45"/>
  <c r="H35" i="45"/>
  <c r="W37" i="45"/>
  <c r="S33" i="45"/>
  <c r="G33" i="45"/>
  <c r="S32" i="45"/>
  <c r="G32" i="45"/>
  <c r="S31" i="45"/>
  <c r="G31" i="45"/>
  <c r="V32" i="45"/>
  <c r="U32" i="45"/>
  <c r="R33" i="45"/>
  <c r="F33" i="45"/>
  <c r="R32" i="45"/>
  <c r="F32" i="45"/>
  <c r="R31" i="45"/>
  <c r="F31" i="45"/>
  <c r="J31" i="45"/>
  <c r="I31" i="45"/>
  <c r="H33" i="45"/>
  <c r="Q33" i="45"/>
  <c r="E33" i="45"/>
  <c r="Q32" i="45"/>
  <c r="E32" i="45"/>
  <c r="Q31" i="45"/>
  <c r="E31" i="45"/>
  <c r="V31" i="45"/>
  <c r="I32" i="45"/>
  <c r="AB33" i="45"/>
  <c r="P33" i="45"/>
  <c r="AB32" i="45"/>
  <c r="P32" i="45"/>
  <c r="AB31" i="45"/>
  <c r="P31" i="45"/>
  <c r="J32" i="45"/>
  <c r="T33" i="45"/>
  <c r="AA33" i="45"/>
  <c r="O33" i="45"/>
  <c r="AA32" i="45"/>
  <c r="O32" i="45"/>
  <c r="AA31" i="45"/>
  <c r="O31" i="45"/>
  <c r="I33" i="45"/>
  <c r="H32" i="45"/>
  <c r="Z33" i="45"/>
  <c r="N33" i="45"/>
  <c r="Z32" i="45"/>
  <c r="N32" i="45"/>
  <c r="Z31" i="45"/>
  <c r="N31" i="45"/>
  <c r="T31" i="45"/>
  <c r="Y33" i="45"/>
  <c r="M33" i="45"/>
  <c r="Y32" i="45"/>
  <c r="M32" i="45"/>
  <c r="Y31" i="45"/>
  <c r="M31" i="45"/>
  <c r="U33" i="45"/>
  <c r="T32" i="45"/>
  <c r="X33" i="45"/>
  <c r="L33" i="45"/>
  <c r="X32" i="45"/>
  <c r="L32" i="45"/>
  <c r="X31" i="45"/>
  <c r="L31" i="45"/>
  <c r="J33" i="45"/>
  <c r="U31" i="45"/>
  <c r="W33" i="45"/>
  <c r="K33" i="45"/>
  <c r="W32" i="45"/>
  <c r="K32" i="45"/>
  <c r="W31" i="45"/>
  <c r="K31" i="45"/>
  <c r="V33" i="45"/>
  <c r="H31" i="45"/>
  <c r="S29" i="45"/>
  <c r="G29" i="45"/>
  <c r="S28" i="45"/>
  <c r="G28" i="45"/>
  <c r="S27" i="45"/>
  <c r="G27" i="45"/>
  <c r="U27" i="45"/>
  <c r="R29" i="45"/>
  <c r="F29" i="45"/>
  <c r="R28" i="45"/>
  <c r="F28" i="45"/>
  <c r="R27" i="45"/>
  <c r="F27" i="45"/>
  <c r="Q29" i="45"/>
  <c r="E29" i="45"/>
  <c r="Q28" i="45"/>
  <c r="E28" i="45"/>
  <c r="Q27" i="45"/>
  <c r="E27" i="45"/>
  <c r="AB29" i="45"/>
  <c r="P29" i="45"/>
  <c r="AB28" i="45"/>
  <c r="P28" i="45"/>
  <c r="AB27" i="45"/>
  <c r="P27" i="45"/>
  <c r="I28" i="45"/>
  <c r="AA29" i="45"/>
  <c r="O29" i="45"/>
  <c r="AA28" i="45"/>
  <c r="O28" i="45"/>
  <c r="AA27" i="45"/>
  <c r="O27" i="45"/>
  <c r="U29" i="45"/>
  <c r="Z29" i="45"/>
  <c r="N29" i="45"/>
  <c r="Z28" i="45"/>
  <c r="N28" i="45"/>
  <c r="Z27" i="45"/>
  <c r="N27" i="45"/>
  <c r="I29" i="45"/>
  <c r="Y29" i="45"/>
  <c r="M29" i="45"/>
  <c r="Y28" i="45"/>
  <c r="M28" i="45"/>
  <c r="Y27" i="45"/>
  <c r="M27" i="45"/>
  <c r="X29" i="45"/>
  <c r="L29" i="45"/>
  <c r="X28" i="45"/>
  <c r="L28" i="45"/>
  <c r="X27" i="45"/>
  <c r="L27" i="45"/>
  <c r="W29" i="45"/>
  <c r="K29" i="45"/>
  <c r="W28" i="45"/>
  <c r="K28" i="45"/>
  <c r="W27" i="45"/>
  <c r="K27" i="45"/>
  <c r="I27" i="45"/>
  <c r="V29" i="45"/>
  <c r="J29" i="45"/>
  <c r="V28" i="45"/>
  <c r="J28" i="45"/>
  <c r="V27" i="45"/>
  <c r="J27" i="45"/>
  <c r="U28" i="45"/>
  <c r="T29" i="45"/>
  <c r="H29" i="45"/>
  <c r="T28" i="45"/>
  <c r="H28" i="45"/>
  <c r="T27" i="45"/>
  <c r="H27" i="45"/>
  <c r="S25" i="45"/>
  <c r="G25" i="45"/>
  <c r="S24" i="45"/>
  <c r="G24" i="45"/>
  <c r="S23" i="45"/>
  <c r="G23" i="45"/>
  <c r="R25" i="45"/>
  <c r="F25" i="45"/>
  <c r="R24" i="45"/>
  <c r="F24" i="45"/>
  <c r="R23" i="45"/>
  <c r="F23" i="45"/>
  <c r="U25" i="45"/>
  <c r="Q25" i="45"/>
  <c r="E25" i="45"/>
  <c r="Q24" i="45"/>
  <c r="E24" i="45"/>
  <c r="Q23" i="45"/>
  <c r="E23" i="45"/>
  <c r="I23" i="45"/>
  <c r="AB25" i="45"/>
  <c r="P25" i="45"/>
  <c r="AB24" i="45"/>
  <c r="P24" i="45"/>
  <c r="AB23" i="45"/>
  <c r="P23" i="45"/>
  <c r="I25" i="45"/>
  <c r="AA25" i="45"/>
  <c r="O25" i="45"/>
  <c r="AA24" i="45"/>
  <c r="O24" i="45"/>
  <c r="AA23" i="45"/>
  <c r="O23" i="45"/>
  <c r="Z25" i="45"/>
  <c r="N25" i="45"/>
  <c r="Z24" i="45"/>
  <c r="N24" i="45"/>
  <c r="Z23" i="45"/>
  <c r="N23" i="45"/>
  <c r="Y25" i="45"/>
  <c r="M25" i="45"/>
  <c r="Y24" i="45"/>
  <c r="M24" i="45"/>
  <c r="Y23" i="45"/>
  <c r="M23" i="45"/>
  <c r="U23" i="45"/>
  <c r="X25" i="45"/>
  <c r="L25" i="45"/>
  <c r="X24" i="45"/>
  <c r="L24" i="45"/>
  <c r="X23" i="45"/>
  <c r="L23" i="45"/>
  <c r="U24" i="45"/>
  <c r="W25" i="45"/>
  <c r="K25" i="45"/>
  <c r="W24" i="45"/>
  <c r="K24" i="45"/>
  <c r="W23" i="45"/>
  <c r="K23" i="45"/>
  <c r="V25" i="45"/>
  <c r="J25" i="45"/>
  <c r="V24" i="45"/>
  <c r="J24" i="45"/>
  <c r="V23" i="45"/>
  <c r="J23" i="45"/>
  <c r="T25" i="45"/>
  <c r="H25" i="45"/>
  <c r="T24" i="45"/>
  <c r="H24" i="45"/>
  <c r="T23" i="45"/>
  <c r="H23" i="45"/>
  <c r="I24" i="45"/>
  <c r="S21" i="45"/>
  <c r="G21" i="45"/>
  <c r="S20" i="45"/>
  <c r="G20" i="45"/>
  <c r="S19" i="45"/>
  <c r="G19" i="45"/>
  <c r="Y20" i="45"/>
  <c r="Y19" i="45"/>
  <c r="H21" i="45"/>
  <c r="H19" i="45"/>
  <c r="R21" i="45"/>
  <c r="F21" i="45"/>
  <c r="R20" i="45"/>
  <c r="F20" i="45"/>
  <c r="R19" i="45"/>
  <c r="F19" i="45"/>
  <c r="M20" i="45"/>
  <c r="M19" i="45"/>
  <c r="T21" i="45"/>
  <c r="T19" i="45"/>
  <c r="Q21" i="45"/>
  <c r="E21" i="45"/>
  <c r="Q20" i="45"/>
  <c r="E20" i="45"/>
  <c r="Q19" i="45"/>
  <c r="E19" i="45"/>
  <c r="AB21" i="45"/>
  <c r="P21" i="45"/>
  <c r="AB20" i="45"/>
  <c r="P20" i="45"/>
  <c r="AB19" i="45"/>
  <c r="P19" i="45"/>
  <c r="M21" i="45"/>
  <c r="H20" i="45"/>
  <c r="AA21" i="45"/>
  <c r="O21" i="45"/>
  <c r="AA20" i="45"/>
  <c r="O20" i="45"/>
  <c r="AA19" i="45"/>
  <c r="O19" i="45"/>
  <c r="Y21" i="45"/>
  <c r="T20" i="45"/>
  <c r="Z21" i="45"/>
  <c r="N21" i="45"/>
  <c r="Z20" i="45"/>
  <c r="N20" i="45"/>
  <c r="Z19" i="45"/>
  <c r="N19" i="45"/>
  <c r="X21" i="45"/>
  <c r="L21" i="45"/>
  <c r="X20" i="45"/>
  <c r="L20" i="45"/>
  <c r="X19" i="45"/>
  <c r="L19" i="45"/>
  <c r="W21" i="45"/>
  <c r="K21" i="45"/>
  <c r="W20" i="45"/>
  <c r="K20" i="45"/>
  <c r="W19" i="45"/>
  <c r="K19" i="45"/>
  <c r="V21" i="45"/>
  <c r="J21" i="45"/>
  <c r="V20" i="45"/>
  <c r="J20" i="45"/>
  <c r="V19" i="45"/>
  <c r="J19" i="45"/>
  <c r="U21" i="45"/>
  <c r="I21" i="45"/>
  <c r="U20" i="45"/>
  <c r="I20" i="45"/>
  <c r="U19" i="45"/>
  <c r="I19" i="45"/>
  <c r="S17" i="45"/>
  <c r="G17" i="45"/>
  <c r="S16" i="45"/>
  <c r="G16" i="45"/>
  <c r="S15" i="45"/>
  <c r="G15" i="45"/>
  <c r="J17" i="45"/>
  <c r="H17" i="45"/>
  <c r="R17" i="45"/>
  <c r="F17" i="45"/>
  <c r="R16" i="45"/>
  <c r="F16" i="45"/>
  <c r="R15" i="45"/>
  <c r="F15" i="45"/>
  <c r="H15" i="45"/>
  <c r="Q17" i="45"/>
  <c r="E17" i="45"/>
  <c r="Q16" i="45"/>
  <c r="E16" i="45"/>
  <c r="Q15" i="45"/>
  <c r="E15" i="45"/>
  <c r="V17" i="45"/>
  <c r="U16" i="45"/>
  <c r="T15" i="45"/>
  <c r="AB17" i="45"/>
  <c r="P17" i="45"/>
  <c r="AB16" i="45"/>
  <c r="P16" i="45"/>
  <c r="AB15" i="45"/>
  <c r="P15" i="45"/>
  <c r="I16" i="45"/>
  <c r="T16" i="45"/>
  <c r="AA17" i="45"/>
  <c r="O17" i="45"/>
  <c r="AA16" i="45"/>
  <c r="O16" i="45"/>
  <c r="AA15" i="45"/>
  <c r="O15" i="45"/>
  <c r="V16" i="45"/>
  <c r="U17" i="45"/>
  <c r="Z17" i="45"/>
  <c r="N17" i="45"/>
  <c r="Z16" i="45"/>
  <c r="N16" i="45"/>
  <c r="Z15" i="45"/>
  <c r="N15" i="45"/>
  <c r="V15" i="45"/>
  <c r="I17" i="45"/>
  <c r="Y17" i="45"/>
  <c r="M17" i="45"/>
  <c r="Y16" i="45"/>
  <c r="M16" i="45"/>
  <c r="Y15" i="45"/>
  <c r="M15" i="45"/>
  <c r="J16" i="45"/>
  <c r="I15" i="45"/>
  <c r="T17" i="45"/>
  <c r="X17" i="45"/>
  <c r="L17" i="45"/>
  <c r="X16" i="45"/>
  <c r="L16" i="45"/>
  <c r="X15" i="45"/>
  <c r="L15" i="45"/>
  <c r="W17" i="45"/>
  <c r="K17" i="45"/>
  <c r="W16" i="45"/>
  <c r="K16" i="45"/>
  <c r="W15" i="45"/>
  <c r="K15" i="45"/>
  <c r="J15" i="45"/>
  <c r="U15" i="45"/>
  <c r="H16" i="45"/>
  <c r="S13" i="45"/>
  <c r="G13" i="45"/>
  <c r="S12" i="45"/>
  <c r="G12" i="45"/>
  <c r="S11" i="45"/>
  <c r="G11" i="45"/>
  <c r="H12" i="45"/>
  <c r="R13" i="45"/>
  <c r="F13" i="45"/>
  <c r="R12" i="45"/>
  <c r="F12" i="45"/>
  <c r="R11" i="45"/>
  <c r="F11" i="45"/>
  <c r="Q13" i="45"/>
  <c r="E13" i="45"/>
  <c r="Q12" i="45"/>
  <c r="E12" i="45"/>
  <c r="Q11" i="45"/>
  <c r="E11" i="45"/>
  <c r="T12" i="45"/>
  <c r="AB13" i="45"/>
  <c r="P13" i="45"/>
  <c r="AB12" i="45"/>
  <c r="P12" i="45"/>
  <c r="AB11" i="45"/>
  <c r="P11" i="45"/>
  <c r="AA13" i="45"/>
  <c r="O13" i="45"/>
  <c r="AA12" i="45"/>
  <c r="O12" i="45"/>
  <c r="AA11" i="45"/>
  <c r="O11" i="45"/>
  <c r="Z13" i="45"/>
  <c r="N13" i="45"/>
  <c r="Z12" i="45"/>
  <c r="N12" i="45"/>
  <c r="Z11" i="45"/>
  <c r="N11" i="45"/>
  <c r="Y13" i="45"/>
  <c r="M13" i="45"/>
  <c r="Y12" i="45"/>
  <c r="M12" i="45"/>
  <c r="Y11" i="45"/>
  <c r="M11" i="45"/>
  <c r="X13" i="45"/>
  <c r="L13" i="45"/>
  <c r="X12" i="45"/>
  <c r="L12" i="45"/>
  <c r="X11" i="45"/>
  <c r="L11" i="45"/>
  <c r="T13" i="45"/>
  <c r="W13" i="45"/>
  <c r="K13" i="45"/>
  <c r="W12" i="45"/>
  <c r="K12" i="45"/>
  <c r="W11" i="45"/>
  <c r="K11" i="45"/>
  <c r="T11" i="45"/>
  <c r="V13" i="45"/>
  <c r="J13" i="45"/>
  <c r="V12" i="45"/>
  <c r="J12" i="45"/>
  <c r="V11" i="45"/>
  <c r="J11" i="45"/>
  <c r="H13" i="45"/>
  <c r="U13" i="45"/>
  <c r="I13" i="45"/>
  <c r="U12" i="45"/>
  <c r="I12" i="45"/>
  <c r="U11" i="45"/>
  <c r="I11" i="45"/>
  <c r="H11" i="45"/>
  <c r="AG32" i="45"/>
  <c r="AG33" i="45" s="1"/>
  <c r="AG35" i="45"/>
  <c r="B55" i="17"/>
  <c r="B51" i="17"/>
  <c r="B47" i="17"/>
  <c r="B43" i="17"/>
  <c r="B39" i="17"/>
  <c r="B35" i="17"/>
  <c r="B31" i="17"/>
  <c r="B27" i="17"/>
  <c r="B23" i="17"/>
  <c r="B19" i="17"/>
  <c r="B15" i="17"/>
  <c r="B11" i="17"/>
  <c r="B55" i="15"/>
  <c r="B51" i="15"/>
  <c r="B47" i="15"/>
  <c r="B43" i="15"/>
  <c r="B39" i="15"/>
  <c r="B35" i="15"/>
  <c r="B31" i="15"/>
  <c r="B27" i="15"/>
  <c r="B23" i="15"/>
  <c r="B19" i="15"/>
  <c r="B15" i="15"/>
  <c r="S14" i="45" l="1"/>
  <c r="Y18" i="45"/>
  <c r="AB18" i="45"/>
  <c r="S18" i="45"/>
  <c r="J26" i="45"/>
  <c r="S26" i="45"/>
  <c r="Y34" i="45"/>
  <c r="S38" i="45"/>
  <c r="J42" i="45"/>
  <c r="S42" i="45"/>
  <c r="X46" i="45"/>
  <c r="S46" i="45"/>
  <c r="N50" i="45"/>
  <c r="S50" i="45"/>
  <c r="V54" i="45"/>
  <c r="AA54" i="45"/>
  <c r="J18" i="45"/>
  <c r="U58" i="45"/>
  <c r="I14" i="45"/>
  <c r="U22" i="45"/>
  <c r="W22" i="45"/>
  <c r="Z22" i="45"/>
  <c r="K26" i="45"/>
  <c r="R26" i="45"/>
  <c r="T30" i="45"/>
  <c r="I30" i="45"/>
  <c r="H42" i="45"/>
  <c r="K42" i="45"/>
  <c r="R42" i="45"/>
  <c r="U46" i="45"/>
  <c r="M46" i="45"/>
  <c r="T42" i="45"/>
  <c r="W42" i="45"/>
  <c r="U42" i="45"/>
  <c r="J46" i="45"/>
  <c r="Y46" i="45"/>
  <c r="U50" i="45"/>
  <c r="AD17" i="45"/>
  <c r="V18" i="45"/>
  <c r="H46" i="45"/>
  <c r="H50" i="45"/>
  <c r="Q54" i="45"/>
  <c r="S54" i="45"/>
  <c r="P58" i="45"/>
  <c r="S58" i="45"/>
  <c r="T14" i="45"/>
  <c r="N18" i="45"/>
  <c r="T26" i="45"/>
  <c r="W26" i="45"/>
  <c r="U26" i="45"/>
  <c r="W18" i="45"/>
  <c r="Q18" i="45"/>
  <c r="Y26" i="45"/>
  <c r="AA26" i="45"/>
  <c r="AA46" i="45"/>
  <c r="H14" i="45"/>
  <c r="AD12" i="45"/>
  <c r="R14" i="45"/>
  <c r="I22" i="45"/>
  <c r="K22" i="45"/>
  <c r="N22" i="45"/>
  <c r="AC20" i="45"/>
  <c r="F26" i="45"/>
  <c r="H34" i="45"/>
  <c r="AD32" i="45"/>
  <c r="T34" i="45"/>
  <c r="V34" i="45"/>
  <c r="AD41" i="45"/>
  <c r="F42" i="45"/>
  <c r="R50" i="45"/>
  <c r="I54" i="45"/>
  <c r="P54" i="45"/>
  <c r="F54" i="45"/>
  <c r="O58" i="45"/>
  <c r="R58" i="45"/>
  <c r="K18" i="45"/>
  <c r="Z18" i="45"/>
  <c r="V46" i="45"/>
  <c r="O46" i="45"/>
  <c r="AA50" i="45"/>
  <c r="Y14" i="45"/>
  <c r="AA14" i="45"/>
  <c r="AA30" i="45"/>
  <c r="P34" i="45"/>
  <c r="AA38" i="45"/>
  <c r="K38" i="45"/>
  <c r="AA42" i="45"/>
  <c r="W50" i="45"/>
  <c r="Q50" i="45"/>
  <c r="N58" i="45"/>
  <c r="T58" i="45"/>
  <c r="Q14" i="45"/>
  <c r="G14" i="45"/>
  <c r="M18" i="45"/>
  <c r="P18" i="45"/>
  <c r="G18" i="45"/>
  <c r="J22" i="45"/>
  <c r="G22" i="45"/>
  <c r="G26" i="45"/>
  <c r="Q38" i="45"/>
  <c r="G38" i="45"/>
  <c r="Q42" i="45"/>
  <c r="Q46" i="45"/>
  <c r="G46" i="45"/>
  <c r="G50" i="45"/>
  <c r="J54" i="45"/>
  <c r="O54" i="45"/>
  <c r="G54" i="45"/>
  <c r="Z58" i="45"/>
  <c r="G58" i="45"/>
  <c r="J58" i="45"/>
  <c r="AA58" i="45"/>
  <c r="V58" i="45"/>
  <c r="L58" i="45"/>
  <c r="AD55" i="45"/>
  <c r="X58" i="45"/>
  <c r="E58" i="45"/>
  <c r="AC55" i="45"/>
  <c r="AD56" i="45"/>
  <c r="I58" i="45"/>
  <c r="Q58" i="45"/>
  <c r="AD57" i="45"/>
  <c r="AC57" i="45"/>
  <c r="K58" i="45"/>
  <c r="AB58" i="45"/>
  <c r="W58" i="45"/>
  <c r="M58" i="45"/>
  <c r="H58" i="45"/>
  <c r="Y58" i="45"/>
  <c r="AC56" i="45"/>
  <c r="F58" i="45"/>
  <c r="U54" i="45"/>
  <c r="K54" i="45"/>
  <c r="AB54" i="45"/>
  <c r="R54" i="45"/>
  <c r="AD53" i="45"/>
  <c r="M54" i="45"/>
  <c r="Y54" i="45"/>
  <c r="W54" i="45"/>
  <c r="H54" i="45"/>
  <c r="E54" i="45"/>
  <c r="AC51" i="45"/>
  <c r="L54" i="45"/>
  <c r="AD51" i="45"/>
  <c r="AC52" i="45"/>
  <c r="X54" i="45"/>
  <c r="T54" i="45"/>
  <c r="AD52" i="45"/>
  <c r="N54" i="45"/>
  <c r="AC53" i="45"/>
  <c r="Z54" i="45"/>
  <c r="I50" i="45"/>
  <c r="X50" i="45"/>
  <c r="M50" i="45"/>
  <c r="AD48" i="45"/>
  <c r="O50" i="45"/>
  <c r="K50" i="45"/>
  <c r="AD49" i="45"/>
  <c r="E50" i="45"/>
  <c r="AC47" i="45"/>
  <c r="AC48" i="45"/>
  <c r="J50" i="45"/>
  <c r="Z50" i="45"/>
  <c r="AC49" i="45"/>
  <c r="V50" i="45"/>
  <c r="P50" i="45"/>
  <c r="T50" i="45"/>
  <c r="AB50" i="45"/>
  <c r="Y50" i="45"/>
  <c r="L50" i="45"/>
  <c r="AD47" i="45"/>
  <c r="F50" i="45"/>
  <c r="R46" i="45"/>
  <c r="T46" i="45"/>
  <c r="I46" i="45"/>
  <c r="E46" i="45"/>
  <c r="AC43" i="45"/>
  <c r="L46" i="45"/>
  <c r="AD43" i="45"/>
  <c r="AC44" i="45"/>
  <c r="AD44" i="45"/>
  <c r="N46" i="45"/>
  <c r="Z46" i="45"/>
  <c r="P46" i="45"/>
  <c r="AC45" i="45"/>
  <c r="K46" i="45"/>
  <c r="AD45" i="45"/>
  <c r="AB46" i="45"/>
  <c r="W46" i="45"/>
  <c r="F46" i="45"/>
  <c r="G42" i="45"/>
  <c r="M42" i="45"/>
  <c r="Y42" i="45"/>
  <c r="O42" i="45"/>
  <c r="E42" i="45"/>
  <c r="AC39" i="45"/>
  <c r="AC40" i="45"/>
  <c r="V42" i="45"/>
  <c r="L42" i="45"/>
  <c r="AD39" i="45"/>
  <c r="X42" i="45"/>
  <c r="AC41" i="45"/>
  <c r="AD40" i="45"/>
  <c r="N42" i="45"/>
  <c r="P42" i="45"/>
  <c r="Z42" i="45"/>
  <c r="AB42" i="45"/>
  <c r="I42" i="45"/>
  <c r="AB38" i="45"/>
  <c r="R38" i="45"/>
  <c r="H38" i="45"/>
  <c r="J38" i="45"/>
  <c r="T38" i="45"/>
  <c r="V38" i="45"/>
  <c r="M38" i="45"/>
  <c r="Y38" i="45"/>
  <c r="E38" i="45"/>
  <c r="AC35" i="45"/>
  <c r="AD37" i="45"/>
  <c r="O38" i="45"/>
  <c r="I38" i="45"/>
  <c r="AC36" i="45"/>
  <c r="U38" i="45"/>
  <c r="L38" i="45"/>
  <c r="AD35" i="45"/>
  <c r="X38" i="45"/>
  <c r="N38" i="45"/>
  <c r="AC37" i="45"/>
  <c r="AD36" i="45"/>
  <c r="Z38" i="45"/>
  <c r="W38" i="45"/>
  <c r="P38" i="45"/>
  <c r="F38" i="45"/>
  <c r="N34" i="45"/>
  <c r="K34" i="45"/>
  <c r="Z34" i="45"/>
  <c r="Q34" i="45"/>
  <c r="W34" i="45"/>
  <c r="S34" i="45"/>
  <c r="AD33" i="45"/>
  <c r="AC33" i="45"/>
  <c r="M34" i="45"/>
  <c r="AB34" i="45"/>
  <c r="G34" i="45"/>
  <c r="U34" i="45"/>
  <c r="I34" i="45"/>
  <c r="O34" i="45"/>
  <c r="J34" i="45"/>
  <c r="E34" i="45"/>
  <c r="AC31" i="45"/>
  <c r="AC32" i="45"/>
  <c r="L34" i="45"/>
  <c r="AD31" i="45"/>
  <c r="AA34" i="45"/>
  <c r="F34" i="45"/>
  <c r="X34" i="45"/>
  <c r="R34" i="45"/>
  <c r="K30" i="45"/>
  <c r="M30" i="45"/>
  <c r="W30" i="45"/>
  <c r="Y30" i="45"/>
  <c r="V30" i="45"/>
  <c r="H30" i="45"/>
  <c r="AD29" i="45"/>
  <c r="AB30" i="45"/>
  <c r="R30" i="45"/>
  <c r="O30" i="45"/>
  <c r="E30" i="45"/>
  <c r="AC27" i="45"/>
  <c r="U30" i="45"/>
  <c r="Q30" i="45"/>
  <c r="G30" i="45"/>
  <c r="J30" i="45"/>
  <c r="AC28" i="45"/>
  <c r="S30" i="45"/>
  <c r="L30" i="45"/>
  <c r="AD27" i="45"/>
  <c r="X30" i="45"/>
  <c r="N30" i="45"/>
  <c r="AC29" i="45"/>
  <c r="AD28" i="45"/>
  <c r="Z30" i="45"/>
  <c r="P30" i="45"/>
  <c r="F30" i="45"/>
  <c r="AD25" i="45"/>
  <c r="M26" i="45"/>
  <c r="O26" i="45"/>
  <c r="H26" i="45"/>
  <c r="I26" i="45"/>
  <c r="Q26" i="45"/>
  <c r="E26" i="45"/>
  <c r="AC23" i="45"/>
  <c r="AC24" i="45"/>
  <c r="V26" i="45"/>
  <c r="L26" i="45"/>
  <c r="AD23" i="45"/>
  <c r="X26" i="45"/>
  <c r="N26" i="45"/>
  <c r="AC25" i="45"/>
  <c r="AD24" i="45"/>
  <c r="Z26" i="45"/>
  <c r="P26" i="45"/>
  <c r="AB26" i="45"/>
  <c r="M22" i="45"/>
  <c r="AC21" i="45"/>
  <c r="H22" i="45"/>
  <c r="P22" i="45"/>
  <c r="T22" i="45"/>
  <c r="Y22" i="45"/>
  <c r="AB22" i="45"/>
  <c r="L22" i="45"/>
  <c r="AD19" i="45"/>
  <c r="V22" i="45"/>
  <c r="X22" i="45"/>
  <c r="S22" i="45"/>
  <c r="AD20" i="45"/>
  <c r="O22" i="45"/>
  <c r="F22" i="45"/>
  <c r="AA22" i="45"/>
  <c r="R22" i="45"/>
  <c r="AD21" i="45"/>
  <c r="E22" i="45"/>
  <c r="AC19" i="45"/>
  <c r="Q22" i="45"/>
  <c r="T18" i="45"/>
  <c r="U18" i="45"/>
  <c r="E18" i="45"/>
  <c r="AC15" i="45"/>
  <c r="I18" i="45"/>
  <c r="AC16" i="45"/>
  <c r="AC17" i="45"/>
  <c r="L18" i="45"/>
  <c r="AD15" i="45"/>
  <c r="H18" i="45"/>
  <c r="X18" i="45"/>
  <c r="O18" i="45"/>
  <c r="F18" i="45"/>
  <c r="AD16" i="45"/>
  <c r="AA18" i="45"/>
  <c r="R18" i="45"/>
  <c r="U14" i="45"/>
  <c r="AD13" i="45"/>
  <c r="K14" i="45"/>
  <c r="W14" i="45"/>
  <c r="M14" i="45"/>
  <c r="O14" i="45"/>
  <c r="E14" i="45"/>
  <c r="AC11" i="45"/>
  <c r="AC12" i="45"/>
  <c r="J14" i="45"/>
  <c r="V14" i="45"/>
  <c r="AC13" i="45"/>
  <c r="L14" i="45"/>
  <c r="AD11" i="45"/>
  <c r="N14" i="45"/>
  <c r="P14" i="45"/>
  <c r="X14" i="45"/>
  <c r="Z14" i="45"/>
  <c r="AB14" i="45"/>
  <c r="F14" i="45"/>
  <c r="AG36" i="45"/>
  <c r="AG37" i="45" s="1"/>
  <c r="AG39" i="45"/>
  <c r="B13" i="22"/>
  <c r="B13" i="21"/>
  <c r="AC22" i="45" l="1"/>
  <c r="AD18" i="45"/>
  <c r="AD26" i="45"/>
  <c r="AD14" i="45"/>
  <c r="AD50" i="45"/>
  <c r="AC58" i="45"/>
  <c r="AD58" i="45"/>
  <c r="AD54" i="45"/>
  <c r="AC54" i="45"/>
  <c r="AC50" i="45"/>
  <c r="AD46" i="45"/>
  <c r="AC46" i="45"/>
  <c r="AD42" i="45"/>
  <c r="AC42" i="45"/>
  <c r="AC38" i="45"/>
  <c r="AD38" i="45"/>
  <c r="AD34" i="45"/>
  <c r="AC34" i="45"/>
  <c r="AC30" i="45"/>
  <c r="AD30" i="45"/>
  <c r="AC26" i="45"/>
  <c r="AD22" i="45"/>
  <c r="AC18" i="45"/>
  <c r="AC14" i="45"/>
  <c r="AG43" i="45"/>
  <c r="AG40" i="45"/>
  <c r="AG41" i="45" s="1"/>
  <c r="B55" i="18"/>
  <c r="B51" i="18"/>
  <c r="B47" i="18"/>
  <c r="B43" i="18"/>
  <c r="B39" i="18"/>
  <c r="B35" i="18"/>
  <c r="B31" i="18"/>
  <c r="B27" i="18"/>
  <c r="B23" i="18"/>
  <c r="B19" i="18"/>
  <c r="B15" i="18"/>
  <c r="B11" i="18"/>
  <c r="AD59" i="45" l="1"/>
  <c r="AG44" i="45"/>
  <c r="AG45" i="45" s="1"/>
  <c r="AG47" i="45"/>
  <c r="B13" i="20"/>
  <c r="A55" i="18"/>
  <c r="A51" i="18"/>
  <c r="A47" i="18"/>
  <c r="A43" i="18"/>
  <c r="A39" i="18"/>
  <c r="A35" i="18"/>
  <c r="A31" i="18"/>
  <c r="A27" i="18"/>
  <c r="A23" i="18"/>
  <c r="A19" i="18"/>
  <c r="A15" i="18"/>
  <c r="A11" i="18"/>
  <c r="D6" i="18"/>
  <c r="A55" i="17"/>
  <c r="A51" i="17"/>
  <c r="A47" i="17"/>
  <c r="A43" i="17"/>
  <c r="A39" i="17"/>
  <c r="A35" i="17"/>
  <c r="A31" i="17"/>
  <c r="A27" i="17"/>
  <c r="A23" i="17"/>
  <c r="A19" i="17"/>
  <c r="A15" i="17"/>
  <c r="A11" i="17"/>
  <c r="D6" i="17"/>
  <c r="A10" i="17" s="1"/>
  <c r="E27" i="20"/>
  <c r="AG51" i="45" l="1"/>
  <c r="AG48" i="45"/>
  <c r="AG49" i="45" s="1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E106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E64" i="17"/>
  <c r="D53" i="18"/>
  <c r="D48" i="18"/>
  <c r="D43" i="18"/>
  <c r="D37" i="18"/>
  <c r="D32" i="18"/>
  <c r="D27" i="18"/>
  <c r="D21" i="18"/>
  <c r="D16" i="18"/>
  <c r="D11" i="18"/>
  <c r="D57" i="17"/>
  <c r="D53" i="17"/>
  <c r="D52" i="17"/>
  <c r="D48" i="17"/>
  <c r="D47" i="17"/>
  <c r="D43" i="17"/>
  <c r="D41" i="17"/>
  <c r="D37" i="17"/>
  <c r="D36" i="17"/>
  <c r="D32" i="17"/>
  <c r="D31" i="17"/>
  <c r="D27" i="17"/>
  <c r="D25" i="17"/>
  <c r="D21" i="17"/>
  <c r="D20" i="17"/>
  <c r="D16" i="17"/>
  <c r="D15" i="17"/>
  <c r="A108" i="18"/>
  <c r="A104" i="18"/>
  <c r="A100" i="18"/>
  <c r="A96" i="18"/>
  <c r="A92" i="18"/>
  <c r="A88" i="18"/>
  <c r="A84" i="18"/>
  <c r="A80" i="18"/>
  <c r="A76" i="18"/>
  <c r="A72" i="18"/>
  <c r="AF17" i="18"/>
  <c r="AF21" i="18" s="1"/>
  <c r="AF25" i="18" s="1"/>
  <c r="AF29" i="18" s="1"/>
  <c r="AF33" i="18" s="1"/>
  <c r="AF37" i="18" s="1"/>
  <c r="AF41" i="18" s="1"/>
  <c r="AF45" i="18" s="1"/>
  <c r="AF49" i="18" s="1"/>
  <c r="AF53" i="18" s="1"/>
  <c r="AF57" i="18" s="1"/>
  <c r="AF16" i="18"/>
  <c r="AF20" i="18" s="1"/>
  <c r="AF24" i="18" s="1"/>
  <c r="AF28" i="18" s="1"/>
  <c r="AF32" i="18" s="1"/>
  <c r="AF36" i="18" s="1"/>
  <c r="AF40" i="18" s="1"/>
  <c r="AF44" i="18" s="1"/>
  <c r="AF48" i="18" s="1"/>
  <c r="AF52" i="18" s="1"/>
  <c r="AF56" i="18" s="1"/>
  <c r="AG15" i="18"/>
  <c r="AG19" i="18" s="1"/>
  <c r="AF15" i="18"/>
  <c r="AF19" i="18" s="1"/>
  <c r="AF23" i="18" s="1"/>
  <c r="AF27" i="18" s="1"/>
  <c r="AF31" i="18" s="1"/>
  <c r="AF35" i="18" s="1"/>
  <c r="AF39" i="18" s="1"/>
  <c r="AF43" i="18" s="1"/>
  <c r="AF47" i="18" s="1"/>
  <c r="AF51" i="18" s="1"/>
  <c r="AF55" i="18" s="1"/>
  <c r="A68" i="18"/>
  <c r="AG12" i="18"/>
  <c r="AG13" i="18" s="1"/>
  <c r="A64" i="18"/>
  <c r="A10" i="18"/>
  <c r="A63" i="18"/>
  <c r="A108" i="17"/>
  <c r="A104" i="17"/>
  <c r="A100" i="17"/>
  <c r="A96" i="17"/>
  <c r="A92" i="17"/>
  <c r="A88" i="17"/>
  <c r="A84" i="17"/>
  <c r="A80" i="17"/>
  <c r="A76" i="17"/>
  <c r="A72" i="17"/>
  <c r="AF17" i="17"/>
  <c r="AF21" i="17" s="1"/>
  <c r="AF25" i="17" s="1"/>
  <c r="AF29" i="17" s="1"/>
  <c r="AF33" i="17" s="1"/>
  <c r="AF37" i="17" s="1"/>
  <c r="AF41" i="17" s="1"/>
  <c r="AF45" i="17" s="1"/>
  <c r="AF49" i="17" s="1"/>
  <c r="AF53" i="17" s="1"/>
  <c r="AF57" i="17" s="1"/>
  <c r="AF16" i="17"/>
  <c r="AF20" i="17" s="1"/>
  <c r="AF24" i="17" s="1"/>
  <c r="AF28" i="17" s="1"/>
  <c r="AF32" i="17" s="1"/>
  <c r="AF36" i="17" s="1"/>
  <c r="AF40" i="17" s="1"/>
  <c r="AF44" i="17" s="1"/>
  <c r="AF48" i="17" s="1"/>
  <c r="AF52" i="17" s="1"/>
  <c r="AF56" i="17" s="1"/>
  <c r="AG15" i="17"/>
  <c r="AG19" i="17" s="1"/>
  <c r="AF15" i="17"/>
  <c r="AF19" i="17" s="1"/>
  <c r="AF23" i="17" s="1"/>
  <c r="AF27" i="17" s="1"/>
  <c r="AF31" i="17" s="1"/>
  <c r="AF35" i="17" s="1"/>
  <c r="AF39" i="17" s="1"/>
  <c r="AF43" i="17" s="1"/>
  <c r="AF47" i="17" s="1"/>
  <c r="AF51" i="17" s="1"/>
  <c r="AF55" i="17" s="1"/>
  <c r="A68" i="17"/>
  <c r="AG12" i="17"/>
  <c r="AG13" i="17" s="1"/>
  <c r="A64" i="17"/>
  <c r="A63" i="17"/>
  <c r="AG55" i="45" l="1"/>
  <c r="AG56" i="45" s="1"/>
  <c r="AG57" i="45" s="1"/>
  <c r="AG52" i="45"/>
  <c r="AG53" i="45" s="1"/>
  <c r="D64" i="18"/>
  <c r="D69" i="18"/>
  <c r="D74" i="18"/>
  <c r="D80" i="18"/>
  <c r="D85" i="17"/>
  <c r="D90" i="18"/>
  <c r="D106" i="18"/>
  <c r="D15" i="18"/>
  <c r="D20" i="18"/>
  <c r="D25" i="18"/>
  <c r="D31" i="18"/>
  <c r="D36" i="18"/>
  <c r="D41" i="18"/>
  <c r="D47" i="18"/>
  <c r="D52" i="18"/>
  <c r="D57" i="18"/>
  <c r="D11" i="17"/>
  <c r="D12" i="17"/>
  <c r="D17" i="17"/>
  <c r="D23" i="17"/>
  <c r="D28" i="17"/>
  <c r="D33" i="17"/>
  <c r="D34" i="17" s="1"/>
  <c r="D39" i="17"/>
  <c r="D44" i="17"/>
  <c r="D49" i="17"/>
  <c r="D55" i="17"/>
  <c r="D12" i="18"/>
  <c r="D17" i="18"/>
  <c r="D23" i="18"/>
  <c r="D28" i="18"/>
  <c r="D33" i="18"/>
  <c r="D39" i="18"/>
  <c r="D44" i="18"/>
  <c r="D49" i="18"/>
  <c r="D55" i="18"/>
  <c r="E66" i="18"/>
  <c r="E65" i="18"/>
  <c r="D13" i="17"/>
  <c r="D19" i="17"/>
  <c r="D24" i="17"/>
  <c r="D29" i="17"/>
  <c r="D35" i="17"/>
  <c r="D40" i="17"/>
  <c r="D45" i="17"/>
  <c r="D51" i="17"/>
  <c r="D56" i="17"/>
  <c r="D13" i="18"/>
  <c r="D19" i="18"/>
  <c r="D24" i="18"/>
  <c r="D29" i="18"/>
  <c r="D35" i="18"/>
  <c r="D40" i="18"/>
  <c r="D45" i="18"/>
  <c r="D51" i="18"/>
  <c r="D56" i="18"/>
  <c r="E64" i="18"/>
  <c r="D89" i="17"/>
  <c r="D69" i="17"/>
  <c r="D85" i="18"/>
  <c r="D73" i="17"/>
  <c r="D90" i="17"/>
  <c r="D101" i="18"/>
  <c r="D68" i="17"/>
  <c r="D78" i="17"/>
  <c r="D94" i="17"/>
  <c r="D74" i="17"/>
  <c r="AG23" i="18"/>
  <c r="AG20" i="18"/>
  <c r="AG21" i="18" s="1"/>
  <c r="AG16" i="18"/>
  <c r="AG17" i="18" s="1"/>
  <c r="D96" i="18"/>
  <c r="D84" i="17"/>
  <c r="AG23" i="17"/>
  <c r="AG20" i="17"/>
  <c r="AG21" i="17" s="1"/>
  <c r="D100" i="17"/>
  <c r="AG16" i="17"/>
  <c r="AG17" i="17" s="1"/>
  <c r="D80" i="17"/>
  <c r="D96" i="17"/>
  <c r="D101" i="17"/>
  <c r="D105" i="17"/>
  <c r="D106" i="17"/>
  <c r="D110" i="17"/>
  <c r="D18" i="18" l="1"/>
  <c r="D102" i="18"/>
  <c r="D92" i="18"/>
  <c r="D81" i="18"/>
  <c r="AC81" i="18" s="1"/>
  <c r="D70" i="18"/>
  <c r="D108" i="17"/>
  <c r="D97" i="17"/>
  <c r="AC97" i="17" s="1"/>
  <c r="D86" i="17"/>
  <c r="G87" i="17" s="1"/>
  <c r="D76" i="17"/>
  <c r="AC76" i="17" s="1"/>
  <c r="D65" i="17"/>
  <c r="AC65" i="17" s="1"/>
  <c r="D104" i="18"/>
  <c r="D93" i="18"/>
  <c r="AC93" i="18" s="1"/>
  <c r="D82" i="18"/>
  <c r="D72" i="18"/>
  <c r="D109" i="17"/>
  <c r="AC109" i="17" s="1"/>
  <c r="D38" i="17"/>
  <c r="D77" i="17"/>
  <c r="D105" i="18"/>
  <c r="D94" i="18"/>
  <c r="AC94" i="18" s="1"/>
  <c r="D84" i="18"/>
  <c r="AC84" i="18" s="1"/>
  <c r="D73" i="18"/>
  <c r="E75" i="18" s="1"/>
  <c r="D108" i="18"/>
  <c r="D97" i="18"/>
  <c r="D86" i="18"/>
  <c r="D76" i="18"/>
  <c r="D50" i="17"/>
  <c r="D92" i="17"/>
  <c r="D70" i="17"/>
  <c r="AA71" i="17" s="1"/>
  <c r="D64" i="17"/>
  <c r="AC64" i="17" s="1"/>
  <c r="D109" i="18"/>
  <c r="AC109" i="18" s="1"/>
  <c r="D98" i="18"/>
  <c r="D88" i="18"/>
  <c r="D77" i="18"/>
  <c r="D66" i="18"/>
  <c r="AC66" i="18" s="1"/>
  <c r="D104" i="17"/>
  <c r="V107" i="17" s="1"/>
  <c r="D93" i="17"/>
  <c r="D82" i="17"/>
  <c r="D72" i="17"/>
  <c r="G75" i="17" s="1"/>
  <c r="D110" i="18"/>
  <c r="D100" i="18"/>
  <c r="D103" i="18" s="1"/>
  <c r="D89" i="18"/>
  <c r="D78" i="18"/>
  <c r="AC78" i="18" s="1"/>
  <c r="D68" i="18"/>
  <c r="D38" i="18"/>
  <c r="D54" i="17"/>
  <c r="D46" i="17"/>
  <c r="D14" i="17"/>
  <c r="D14" i="18"/>
  <c r="D30" i="17"/>
  <c r="D66" i="17"/>
  <c r="D58" i="18"/>
  <c r="D46" i="18"/>
  <c r="D30" i="18"/>
  <c r="D102" i="17"/>
  <c r="W103" i="17" s="1"/>
  <c r="D98" i="17"/>
  <c r="D42" i="17"/>
  <c r="D18" i="17"/>
  <c r="D54" i="18"/>
  <c r="D65" i="18"/>
  <c r="D58" i="17"/>
  <c r="D22" i="18"/>
  <c r="D26" i="18"/>
  <c r="D88" i="17"/>
  <c r="J91" i="17" s="1"/>
  <c r="D81" i="17"/>
  <c r="AC81" i="17" s="1"/>
  <c r="D42" i="18"/>
  <c r="D71" i="17"/>
  <c r="Y75" i="17"/>
  <c r="O71" i="17"/>
  <c r="I71" i="17"/>
  <c r="D26" i="17"/>
  <c r="D22" i="17"/>
  <c r="D34" i="18"/>
  <c r="D50" i="18"/>
  <c r="R75" i="17"/>
  <c r="Q75" i="17"/>
  <c r="AC80" i="18"/>
  <c r="AC94" i="17"/>
  <c r="J75" i="17"/>
  <c r="AA75" i="17"/>
  <c r="W75" i="17"/>
  <c r="V75" i="17"/>
  <c r="AC73" i="17"/>
  <c r="Z75" i="17"/>
  <c r="K75" i="17"/>
  <c r="AC69" i="18"/>
  <c r="AC64" i="18"/>
  <c r="AB75" i="17"/>
  <c r="T75" i="17"/>
  <c r="L75" i="17"/>
  <c r="S75" i="17"/>
  <c r="AC101" i="17"/>
  <c r="AC85" i="18"/>
  <c r="AC106" i="18"/>
  <c r="AC90" i="17"/>
  <c r="X75" i="17"/>
  <c r="P75" i="17"/>
  <c r="H75" i="17"/>
  <c r="P71" i="17"/>
  <c r="H71" i="17"/>
  <c r="AC105" i="18"/>
  <c r="AC89" i="17"/>
  <c r="AC85" i="17"/>
  <c r="AC78" i="17"/>
  <c r="AC74" i="17"/>
  <c r="U75" i="17"/>
  <c r="E75" i="17"/>
  <c r="AC70" i="17"/>
  <c r="AC69" i="17"/>
  <c r="M71" i="17"/>
  <c r="AC68" i="17"/>
  <c r="AC101" i="18"/>
  <c r="F75" i="17"/>
  <c r="N75" i="17"/>
  <c r="J71" i="17"/>
  <c r="AC106" i="17"/>
  <c r="AC72" i="17"/>
  <c r="AC74" i="18"/>
  <c r="AC105" i="17"/>
  <c r="AC110" i="18"/>
  <c r="AC90" i="18"/>
  <c r="AG27" i="18"/>
  <c r="AG24" i="18"/>
  <c r="AG25" i="18" s="1"/>
  <c r="AC96" i="18"/>
  <c r="N103" i="18"/>
  <c r="T103" i="18"/>
  <c r="AC110" i="17"/>
  <c r="AC96" i="17"/>
  <c r="AC80" i="17"/>
  <c r="AC100" i="17"/>
  <c r="AG27" i="17"/>
  <c r="AG24" i="17"/>
  <c r="AG25" i="17" s="1"/>
  <c r="AC84" i="17"/>
  <c r="M87" i="17"/>
  <c r="S71" i="17" l="1"/>
  <c r="M75" i="17"/>
  <c r="R71" i="17"/>
  <c r="Y71" i="17"/>
  <c r="T95" i="17"/>
  <c r="K87" i="17"/>
  <c r="F103" i="18"/>
  <c r="U79" i="17"/>
  <c r="R103" i="18"/>
  <c r="H103" i="18"/>
  <c r="J103" i="18"/>
  <c r="S87" i="18"/>
  <c r="Z107" i="18"/>
  <c r="G83" i="18"/>
  <c r="K71" i="17"/>
  <c r="Z71" i="17"/>
  <c r="Q71" i="17"/>
  <c r="V71" i="17"/>
  <c r="AC100" i="18"/>
  <c r="X103" i="18"/>
  <c r="L71" i="17"/>
  <c r="W71" i="17"/>
  <c r="U103" i="18"/>
  <c r="X71" i="17"/>
  <c r="AB71" i="17"/>
  <c r="Z103" i="17"/>
  <c r="V103" i="17"/>
  <c r="D103" i="17"/>
  <c r="T103" i="17"/>
  <c r="H103" i="17"/>
  <c r="AC102" i="17"/>
  <c r="L103" i="17"/>
  <c r="Q103" i="17"/>
  <c r="N103" i="17"/>
  <c r="G71" i="17"/>
  <c r="N71" i="17"/>
  <c r="S103" i="18"/>
  <c r="AA103" i="18"/>
  <c r="F71" i="17"/>
  <c r="S107" i="18"/>
  <c r="W107" i="18"/>
  <c r="AA107" i="18"/>
  <c r="T71" i="17"/>
  <c r="Q95" i="18"/>
  <c r="Y107" i="18"/>
  <c r="K103" i="17"/>
  <c r="E71" i="17"/>
  <c r="E107" i="18"/>
  <c r="F95" i="17"/>
  <c r="U71" i="17"/>
  <c r="U95" i="17"/>
  <c r="M95" i="17"/>
  <c r="T95" i="18"/>
  <c r="AB103" i="17"/>
  <c r="O103" i="17"/>
  <c r="AC73" i="18"/>
  <c r="E103" i="17"/>
  <c r="S103" i="17"/>
  <c r="X95" i="17"/>
  <c r="M103" i="17"/>
  <c r="AA103" i="17"/>
  <c r="AC93" i="17"/>
  <c r="N95" i="17"/>
  <c r="Y95" i="17"/>
  <c r="T79" i="17"/>
  <c r="U103" i="17"/>
  <c r="M95" i="18"/>
  <c r="H95" i="18"/>
  <c r="F103" i="17"/>
  <c r="J103" i="17"/>
  <c r="R95" i="18"/>
  <c r="O95" i="18"/>
  <c r="K83" i="18"/>
  <c r="I83" i="18"/>
  <c r="T83" i="18"/>
  <c r="U83" i="18"/>
  <c r="W83" i="18"/>
  <c r="E83" i="18"/>
  <c r="Q83" i="18"/>
  <c r="V83" i="18"/>
  <c r="Y83" i="18"/>
  <c r="M83" i="18"/>
  <c r="D107" i="18"/>
  <c r="K91" i="18"/>
  <c r="O103" i="18"/>
  <c r="F111" i="18"/>
  <c r="D75" i="18"/>
  <c r="Y95" i="18"/>
  <c r="M107" i="18"/>
  <c r="U107" i="18"/>
  <c r="P103" i="18"/>
  <c r="Y103" i="18"/>
  <c r="W103" i="18"/>
  <c r="G107" i="18"/>
  <c r="I107" i="18"/>
  <c r="N95" i="18"/>
  <c r="K107" i="18"/>
  <c r="Q107" i="18"/>
  <c r="X95" i="18"/>
  <c r="AA83" i="18"/>
  <c r="U95" i="18"/>
  <c r="L103" i="18"/>
  <c r="V103" i="18"/>
  <c r="L95" i="18"/>
  <c r="H107" i="18"/>
  <c r="F107" i="18"/>
  <c r="V95" i="18"/>
  <c r="I95" i="18"/>
  <c r="Z75" i="18"/>
  <c r="AB95" i="18"/>
  <c r="E95" i="18"/>
  <c r="AB103" i="18"/>
  <c r="Z103" i="18"/>
  <c r="W95" i="18"/>
  <c r="L107" i="18"/>
  <c r="J107" i="18"/>
  <c r="P95" i="18"/>
  <c r="E103" i="18"/>
  <c r="G95" i="18"/>
  <c r="P107" i="18"/>
  <c r="N107" i="18"/>
  <c r="S95" i="18"/>
  <c r="AA95" i="18"/>
  <c r="I103" i="18"/>
  <c r="G103" i="18"/>
  <c r="J95" i="18"/>
  <c r="T107" i="18"/>
  <c r="R107" i="18"/>
  <c r="AC102" i="18"/>
  <c r="AC92" i="18"/>
  <c r="D75" i="17"/>
  <c r="K95" i="18"/>
  <c r="M103" i="18"/>
  <c r="K103" i="18"/>
  <c r="AC104" i="18"/>
  <c r="X107" i="18"/>
  <c r="V107" i="18"/>
  <c r="F95" i="18"/>
  <c r="I75" i="17"/>
  <c r="Z95" i="18"/>
  <c r="Q103" i="18"/>
  <c r="O107" i="18"/>
  <c r="AB107" i="18"/>
  <c r="D83" i="18"/>
  <c r="R83" i="18"/>
  <c r="AB75" i="18"/>
  <c r="V71" i="18"/>
  <c r="L75" i="18"/>
  <c r="D95" i="18"/>
  <c r="N91" i="18"/>
  <c r="U71" i="18"/>
  <c r="Y75" i="18"/>
  <c r="O71" i="18"/>
  <c r="H75" i="18"/>
  <c r="AB71" i="18"/>
  <c r="AC72" i="18"/>
  <c r="M75" i="18"/>
  <c r="I75" i="18"/>
  <c r="R75" i="18"/>
  <c r="AC88" i="18"/>
  <c r="AC70" i="18"/>
  <c r="I71" i="18"/>
  <c r="T111" i="18"/>
  <c r="Y91" i="18"/>
  <c r="U75" i="18"/>
  <c r="N75" i="18"/>
  <c r="Q75" i="18"/>
  <c r="R111" i="18"/>
  <c r="F75" i="18"/>
  <c r="X75" i="18"/>
  <c r="M111" i="18"/>
  <c r="AC108" i="18"/>
  <c r="V75" i="18"/>
  <c r="O75" i="18"/>
  <c r="K75" i="18"/>
  <c r="L111" i="18"/>
  <c r="AA75" i="18"/>
  <c r="P75" i="18"/>
  <c r="P99" i="18"/>
  <c r="S75" i="18"/>
  <c r="J75" i="18"/>
  <c r="G75" i="18"/>
  <c r="W75" i="18"/>
  <c r="T75" i="18"/>
  <c r="Z111" i="17"/>
  <c r="M111" i="17"/>
  <c r="O75" i="17"/>
  <c r="W111" i="17"/>
  <c r="X111" i="17"/>
  <c r="S83" i="18"/>
  <c r="Z83" i="18"/>
  <c r="N83" i="18"/>
  <c r="H83" i="18"/>
  <c r="AB83" i="18"/>
  <c r="AC82" i="18"/>
  <c r="O83" i="18"/>
  <c r="Y111" i="17"/>
  <c r="S71" i="18"/>
  <c r="P83" i="18"/>
  <c r="X83" i="18"/>
  <c r="H111" i="17"/>
  <c r="J83" i="18"/>
  <c r="S111" i="17"/>
  <c r="I111" i="17"/>
  <c r="AA87" i="18"/>
  <c r="X99" i="18"/>
  <c r="U111" i="17"/>
  <c r="F111" i="17"/>
  <c r="V111" i="17"/>
  <c r="L83" i="18"/>
  <c r="E111" i="17"/>
  <c r="N111" i="17"/>
  <c r="U99" i="18"/>
  <c r="O111" i="17"/>
  <c r="P111" i="17"/>
  <c r="F99" i="18"/>
  <c r="AA111" i="17"/>
  <c r="V99" i="18"/>
  <c r="AC97" i="18"/>
  <c r="K111" i="17"/>
  <c r="Q111" i="17"/>
  <c r="G111" i="17"/>
  <c r="J111" i="17"/>
  <c r="AB111" i="17"/>
  <c r="K99" i="18"/>
  <c r="R111" i="17"/>
  <c r="L111" i="17"/>
  <c r="AA99" i="18"/>
  <c r="T111" i="17"/>
  <c r="AC108" i="17"/>
  <c r="S79" i="17"/>
  <c r="G87" i="18"/>
  <c r="L71" i="18"/>
  <c r="D111" i="17"/>
  <c r="F83" i="18"/>
  <c r="T71" i="18"/>
  <c r="K95" i="17"/>
  <c r="D71" i="18"/>
  <c r="Q79" i="18"/>
  <c r="AA79" i="17"/>
  <c r="U87" i="17"/>
  <c r="S87" i="17"/>
  <c r="L79" i="17"/>
  <c r="W79" i="17"/>
  <c r="O79" i="17"/>
  <c r="F79" i="17"/>
  <c r="P87" i="18"/>
  <c r="Q79" i="17"/>
  <c r="Y79" i="18"/>
  <c r="O87" i="17"/>
  <c r="AC77" i="17"/>
  <c r="T87" i="17"/>
  <c r="N79" i="17"/>
  <c r="AB79" i="17"/>
  <c r="Y79" i="17"/>
  <c r="G79" i="17"/>
  <c r="W87" i="17"/>
  <c r="D87" i="17"/>
  <c r="F87" i="17"/>
  <c r="AA87" i="17"/>
  <c r="V79" i="17"/>
  <c r="AC86" i="17"/>
  <c r="E87" i="18"/>
  <c r="R79" i="17"/>
  <c r="H87" i="18"/>
  <c r="Y87" i="17"/>
  <c r="H87" i="17"/>
  <c r="J87" i="17"/>
  <c r="S107" i="17"/>
  <c r="Z79" i="18"/>
  <c r="X87" i="18"/>
  <c r="I79" i="17"/>
  <c r="AA107" i="17"/>
  <c r="F87" i="18"/>
  <c r="AC86" i="18"/>
  <c r="U87" i="18"/>
  <c r="I87" i="18"/>
  <c r="J79" i="17"/>
  <c r="J87" i="18"/>
  <c r="D91" i="18"/>
  <c r="L87" i="17"/>
  <c r="G79" i="18"/>
  <c r="K87" i="18"/>
  <c r="Y87" i="18"/>
  <c r="AB87" i="18"/>
  <c r="Z79" i="17"/>
  <c r="D87" i="18"/>
  <c r="X99" i="17"/>
  <c r="D79" i="17"/>
  <c r="R87" i="17"/>
  <c r="AB87" i="17"/>
  <c r="V87" i="17"/>
  <c r="E107" i="17"/>
  <c r="W79" i="18"/>
  <c r="H79" i="17"/>
  <c r="R71" i="18"/>
  <c r="K111" i="18"/>
  <c r="Z87" i="17"/>
  <c r="L79" i="18"/>
  <c r="P79" i="17"/>
  <c r="M87" i="18"/>
  <c r="V87" i="18"/>
  <c r="W87" i="18"/>
  <c r="X67" i="18"/>
  <c r="Q87" i="17"/>
  <c r="X87" i="17"/>
  <c r="AC76" i="18"/>
  <c r="P107" i="17"/>
  <c r="U107" i="17"/>
  <c r="E87" i="17"/>
  <c r="N107" i="17"/>
  <c r="AB79" i="18"/>
  <c r="Z87" i="18"/>
  <c r="E79" i="17"/>
  <c r="X79" i="17"/>
  <c r="T87" i="18"/>
  <c r="N87" i="18"/>
  <c r="R87" i="18"/>
  <c r="O87" i="18"/>
  <c r="K79" i="17"/>
  <c r="Y83" i="17"/>
  <c r="N87" i="17"/>
  <c r="P87" i="17"/>
  <c r="I87" i="17"/>
  <c r="M79" i="17"/>
  <c r="L87" i="18"/>
  <c r="Q87" i="18"/>
  <c r="T107" i="17"/>
  <c r="Y107" i="17"/>
  <c r="Z67" i="17"/>
  <c r="W111" i="18"/>
  <c r="I99" i="18"/>
  <c r="J99" i="18"/>
  <c r="Z99" i="18"/>
  <c r="T99" i="18"/>
  <c r="F79" i="18"/>
  <c r="N79" i="18"/>
  <c r="K79" i="18"/>
  <c r="AA79" i="18"/>
  <c r="E79" i="18"/>
  <c r="N111" i="18"/>
  <c r="AC82" i="17"/>
  <c r="O107" i="17"/>
  <c r="K107" i="17"/>
  <c r="L107" i="17"/>
  <c r="AB107" i="17"/>
  <c r="Q107" i="17"/>
  <c r="J107" i="17"/>
  <c r="Z107" i="17"/>
  <c r="AB111" i="18"/>
  <c r="V111" i="18"/>
  <c r="E99" i="18"/>
  <c r="M99" i="18"/>
  <c r="R99" i="18"/>
  <c r="G99" i="18"/>
  <c r="W99" i="18"/>
  <c r="L99" i="18"/>
  <c r="AB99" i="18"/>
  <c r="S111" i="18"/>
  <c r="J79" i="18"/>
  <c r="S79" i="18"/>
  <c r="H79" i="18"/>
  <c r="X79" i="18"/>
  <c r="M79" i="18"/>
  <c r="I111" i="18"/>
  <c r="Z111" i="18"/>
  <c r="AC98" i="18"/>
  <c r="V95" i="17"/>
  <c r="Q95" i="17"/>
  <c r="AB91" i="18"/>
  <c r="AB95" i="17"/>
  <c r="P111" i="18"/>
  <c r="Z91" i="18"/>
  <c r="E111" i="18"/>
  <c r="U91" i="18"/>
  <c r="J71" i="18"/>
  <c r="R95" i="17"/>
  <c r="J111" i="18"/>
  <c r="AA71" i="18"/>
  <c r="T91" i="18"/>
  <c r="G91" i="18"/>
  <c r="Y71" i="18"/>
  <c r="P95" i="17"/>
  <c r="V91" i="18"/>
  <c r="H91" i="18"/>
  <c r="AA95" i="17"/>
  <c r="S91" i="18"/>
  <c r="I91" i="18"/>
  <c r="J91" i="18"/>
  <c r="AC89" i="18"/>
  <c r="L95" i="17"/>
  <c r="AC77" i="18"/>
  <c r="AA91" i="18"/>
  <c r="G95" i="17"/>
  <c r="M71" i="18"/>
  <c r="L91" i="18"/>
  <c r="M91" i="18"/>
  <c r="AC68" i="18"/>
  <c r="G71" i="18"/>
  <c r="W91" i="18"/>
  <c r="E95" i="17"/>
  <c r="Q71" i="18"/>
  <c r="AA111" i="18"/>
  <c r="X71" i="18"/>
  <c r="Z71" i="18"/>
  <c r="O91" i="18"/>
  <c r="Z95" i="17"/>
  <c r="U111" i="18"/>
  <c r="R67" i="17"/>
  <c r="O95" i="17"/>
  <c r="D95" i="17"/>
  <c r="Y67" i="17"/>
  <c r="N71" i="18"/>
  <c r="W71" i="18"/>
  <c r="F91" i="18"/>
  <c r="G107" i="17"/>
  <c r="D107" i="17"/>
  <c r="I107" i="17"/>
  <c r="R107" i="17"/>
  <c r="O99" i="18"/>
  <c r="D99" i="18"/>
  <c r="X111" i="18"/>
  <c r="P79" i="18"/>
  <c r="U79" i="18"/>
  <c r="D111" i="18"/>
  <c r="AC104" i="17"/>
  <c r="W107" i="17"/>
  <c r="H107" i="17"/>
  <c r="X107" i="17"/>
  <c r="M107" i="17"/>
  <c r="F107" i="17"/>
  <c r="L67" i="17"/>
  <c r="AA67" i="17"/>
  <c r="Q111" i="18"/>
  <c r="G111" i="18"/>
  <c r="Q99" i="18"/>
  <c r="Y99" i="18"/>
  <c r="N99" i="18"/>
  <c r="S99" i="18"/>
  <c r="H99" i="18"/>
  <c r="H111" i="18"/>
  <c r="V79" i="18"/>
  <c r="R79" i="18"/>
  <c r="O79" i="18"/>
  <c r="D79" i="18"/>
  <c r="T79" i="18"/>
  <c r="I79" i="18"/>
  <c r="Y111" i="18"/>
  <c r="O111" i="18"/>
  <c r="R91" i="18"/>
  <c r="J95" i="17"/>
  <c r="AC92" i="17"/>
  <c r="E71" i="18"/>
  <c r="H95" i="17"/>
  <c r="I95" i="17"/>
  <c r="W95" i="17"/>
  <c r="E91" i="18"/>
  <c r="F71" i="18"/>
  <c r="S95" i="17"/>
  <c r="P71" i="18"/>
  <c r="H71" i="18"/>
  <c r="Q91" i="18"/>
  <c r="P91" i="18"/>
  <c r="K71" i="18"/>
  <c r="X91" i="18"/>
  <c r="P103" i="17"/>
  <c r="X103" i="17"/>
  <c r="I103" i="17"/>
  <c r="Y103" i="17"/>
  <c r="R103" i="17"/>
  <c r="G103" i="17"/>
  <c r="O83" i="17"/>
  <c r="J83" i="17"/>
  <c r="D83" i="17"/>
  <c r="M67" i="17"/>
  <c r="W67" i="17"/>
  <c r="U67" i="17"/>
  <c r="Z83" i="17"/>
  <c r="T83" i="17"/>
  <c r="AC66" i="17"/>
  <c r="V91" i="17"/>
  <c r="E67" i="17"/>
  <c r="E83" i="17"/>
  <c r="M83" i="17"/>
  <c r="N83" i="17"/>
  <c r="S83" i="17"/>
  <c r="H83" i="17"/>
  <c r="X83" i="17"/>
  <c r="J67" i="17"/>
  <c r="K67" i="17"/>
  <c r="D67" i="17"/>
  <c r="P67" i="17"/>
  <c r="S67" i="17"/>
  <c r="X67" i="17"/>
  <c r="U83" i="17"/>
  <c r="Q83" i="17"/>
  <c r="R83" i="17"/>
  <c r="G83" i="17"/>
  <c r="W83" i="17"/>
  <c r="L83" i="17"/>
  <c r="AB83" i="17"/>
  <c r="Q67" i="17"/>
  <c r="V67" i="17"/>
  <c r="H67" i="17"/>
  <c r="I67" i="17"/>
  <c r="N67" i="17"/>
  <c r="I83" i="17"/>
  <c r="F83" i="17"/>
  <c r="V83" i="17"/>
  <c r="K83" i="17"/>
  <c r="AA83" i="17"/>
  <c r="P83" i="17"/>
  <c r="O67" i="17"/>
  <c r="T67" i="17"/>
  <c r="F67" i="17"/>
  <c r="AB67" i="17"/>
  <c r="G67" i="17"/>
  <c r="Q91" i="17"/>
  <c r="U91" i="17"/>
  <c r="O91" i="17"/>
  <c r="AB99" i="17"/>
  <c r="N91" i="17"/>
  <c r="M91" i="17"/>
  <c r="H91" i="17"/>
  <c r="Y91" i="17"/>
  <c r="AA91" i="17"/>
  <c r="I91" i="17"/>
  <c r="K91" i="17"/>
  <c r="Z91" i="17"/>
  <c r="P91" i="17"/>
  <c r="AB91" i="17"/>
  <c r="E91" i="17"/>
  <c r="T91" i="17"/>
  <c r="F91" i="17"/>
  <c r="AC88" i="17"/>
  <c r="X91" i="17"/>
  <c r="L91" i="17"/>
  <c r="S91" i="17"/>
  <c r="E99" i="17"/>
  <c r="G99" i="17"/>
  <c r="E67" i="18"/>
  <c r="W67" i="18"/>
  <c r="M99" i="17"/>
  <c r="W99" i="17"/>
  <c r="V67" i="18"/>
  <c r="O67" i="18"/>
  <c r="K67" i="18"/>
  <c r="R99" i="17"/>
  <c r="L99" i="17"/>
  <c r="AC65" i="18"/>
  <c r="U99" i="17"/>
  <c r="F99" i="17"/>
  <c r="V99" i="17"/>
  <c r="K99" i="17"/>
  <c r="AA99" i="17"/>
  <c r="P99" i="17"/>
  <c r="AC98" i="17"/>
  <c r="H67" i="18"/>
  <c r="S67" i="18"/>
  <c r="I99" i="17"/>
  <c r="J99" i="17"/>
  <c r="Z99" i="17"/>
  <c r="O99" i="17"/>
  <c r="D99" i="17"/>
  <c r="T99" i="17"/>
  <c r="F67" i="18"/>
  <c r="G91" i="17"/>
  <c r="R91" i="17"/>
  <c r="W91" i="17"/>
  <c r="J67" i="18"/>
  <c r="T67" i="18"/>
  <c r="U67" i="18"/>
  <c r="N67" i="18"/>
  <c r="R67" i="18"/>
  <c r="L67" i="18"/>
  <c r="G67" i="18"/>
  <c r="AA67" i="18"/>
  <c r="D67" i="18"/>
  <c r="AB67" i="18"/>
  <c r="Q99" i="17"/>
  <c r="Y99" i="17"/>
  <c r="N99" i="17"/>
  <c r="S99" i="17"/>
  <c r="H99" i="17"/>
  <c r="Z67" i="18"/>
  <c r="M67" i="18"/>
  <c r="I67" i="18"/>
  <c r="Q67" i="18"/>
  <c r="Y67" i="18"/>
  <c r="P67" i="18"/>
  <c r="D91" i="17"/>
  <c r="AG31" i="18"/>
  <c r="AG28" i="18"/>
  <c r="AG29" i="18" s="1"/>
  <c r="AG28" i="17"/>
  <c r="AG29" i="17" s="1"/>
  <c r="AG31" i="17"/>
  <c r="AC71" i="17" l="1"/>
  <c r="X15" i="17" s="1"/>
  <c r="AC75" i="17"/>
  <c r="P21" i="17" s="1"/>
  <c r="AC103" i="18"/>
  <c r="M48" i="18" s="1"/>
  <c r="AC95" i="18"/>
  <c r="U41" i="18" s="1"/>
  <c r="AC107" i="18"/>
  <c r="F52" i="18" s="1"/>
  <c r="AC75" i="18"/>
  <c r="AA21" i="18" s="1"/>
  <c r="AC83" i="18"/>
  <c r="AB29" i="18" s="1"/>
  <c r="AC111" i="17"/>
  <c r="E56" i="17" s="1"/>
  <c r="AC79" i="17"/>
  <c r="P25" i="17" s="1"/>
  <c r="AC71" i="18"/>
  <c r="T17" i="18" s="1"/>
  <c r="AC99" i="18"/>
  <c r="AA44" i="18" s="1"/>
  <c r="AC87" i="17"/>
  <c r="R32" i="17" s="1"/>
  <c r="AC87" i="18"/>
  <c r="AB33" i="18" s="1"/>
  <c r="AC79" i="18"/>
  <c r="AB25" i="18" s="1"/>
  <c r="AC111" i="18"/>
  <c r="Z57" i="18" s="1"/>
  <c r="AC107" i="17"/>
  <c r="M53" i="17" s="1"/>
  <c r="AC91" i="18"/>
  <c r="T37" i="18" s="1"/>
  <c r="AC95" i="17"/>
  <c r="V41" i="17" s="1"/>
  <c r="AC103" i="17"/>
  <c r="Q48" i="17" s="1"/>
  <c r="L19" i="17"/>
  <c r="AC67" i="17"/>
  <c r="O13" i="17" s="1"/>
  <c r="AC83" i="17"/>
  <c r="U29" i="17" s="1"/>
  <c r="AB21" i="17"/>
  <c r="AC91" i="17"/>
  <c r="R37" i="17" s="1"/>
  <c r="AC67" i="18"/>
  <c r="P13" i="18" s="1"/>
  <c r="AC99" i="17"/>
  <c r="Y45" i="17" s="1"/>
  <c r="Y21" i="17"/>
  <c r="R19" i="17"/>
  <c r="R21" i="17"/>
  <c r="K21" i="17"/>
  <c r="T20" i="17"/>
  <c r="E21" i="17"/>
  <c r="Z19" i="17"/>
  <c r="S19" i="17"/>
  <c r="AA21" i="17"/>
  <c r="Q19" i="17"/>
  <c r="T19" i="17"/>
  <c r="T21" i="17"/>
  <c r="J19" i="17"/>
  <c r="R20" i="17"/>
  <c r="Z21" i="17"/>
  <c r="K20" i="17"/>
  <c r="AB19" i="17"/>
  <c r="L21" i="17"/>
  <c r="V19" i="18"/>
  <c r="G20" i="18"/>
  <c r="I19" i="17"/>
  <c r="M19" i="17"/>
  <c r="V19" i="17"/>
  <c r="N20" i="17"/>
  <c r="F21" i="17"/>
  <c r="V21" i="17"/>
  <c r="O19" i="17"/>
  <c r="G20" i="17"/>
  <c r="W20" i="17"/>
  <c r="O21" i="17"/>
  <c r="H19" i="17"/>
  <c r="X19" i="17"/>
  <c r="U19" i="17"/>
  <c r="I20" i="17"/>
  <c r="E20" i="17"/>
  <c r="M21" i="17"/>
  <c r="Q20" i="17"/>
  <c r="N19" i="17"/>
  <c r="F20" i="17"/>
  <c r="V20" i="17"/>
  <c r="N21" i="17"/>
  <c r="O20" i="17"/>
  <c r="G21" i="17"/>
  <c r="P19" i="17"/>
  <c r="H20" i="17"/>
  <c r="X20" i="17"/>
  <c r="AB20" i="18"/>
  <c r="U21" i="18"/>
  <c r="Y20" i="18"/>
  <c r="R19" i="18"/>
  <c r="J20" i="18"/>
  <c r="O19" i="18"/>
  <c r="F56" i="18"/>
  <c r="G16" i="17"/>
  <c r="AA56" i="18"/>
  <c r="E16" i="17"/>
  <c r="L17" i="17"/>
  <c r="U17" i="17"/>
  <c r="Z17" i="17"/>
  <c r="S17" i="17"/>
  <c r="J15" i="17"/>
  <c r="N16" i="17"/>
  <c r="T17" i="17"/>
  <c r="AB16" i="17"/>
  <c r="L16" i="17"/>
  <c r="T15" i="17"/>
  <c r="AA17" i="17"/>
  <c r="K17" i="17"/>
  <c r="S16" i="17"/>
  <c r="AA15" i="17"/>
  <c r="K15" i="17"/>
  <c r="R17" i="17"/>
  <c r="Z16" i="17"/>
  <c r="J16" i="17"/>
  <c r="R15" i="17"/>
  <c r="Y17" i="17"/>
  <c r="E15" i="17"/>
  <c r="E17" i="17"/>
  <c r="Q17" i="17"/>
  <c r="Q16" i="17"/>
  <c r="P17" i="17"/>
  <c r="X16" i="17"/>
  <c r="H16" i="17"/>
  <c r="P15" i="17"/>
  <c r="W17" i="17"/>
  <c r="G17" i="17"/>
  <c r="O16" i="17"/>
  <c r="W15" i="17"/>
  <c r="G15" i="17"/>
  <c r="N17" i="17"/>
  <c r="V16" i="17"/>
  <c r="F16" i="17"/>
  <c r="N15" i="17"/>
  <c r="I17" i="17"/>
  <c r="M17" i="17"/>
  <c r="Y16" i="17"/>
  <c r="U16" i="17"/>
  <c r="I15" i="17"/>
  <c r="AB17" i="17"/>
  <c r="T16" i="17"/>
  <c r="L15" i="17"/>
  <c r="AA16" i="17"/>
  <c r="S15" i="17"/>
  <c r="J17" i="17"/>
  <c r="Z15" i="17"/>
  <c r="M16" i="17"/>
  <c r="I16" i="17"/>
  <c r="X17" i="17"/>
  <c r="P16" i="17"/>
  <c r="H15" i="17"/>
  <c r="W16" i="17"/>
  <c r="O15" i="17"/>
  <c r="F17" i="17"/>
  <c r="V15" i="17"/>
  <c r="U15" i="17"/>
  <c r="Q15" i="17"/>
  <c r="Y15" i="17"/>
  <c r="R16" i="17"/>
  <c r="K16" i="17"/>
  <c r="AB15" i="17"/>
  <c r="M15" i="17"/>
  <c r="F15" i="17"/>
  <c r="V17" i="17"/>
  <c r="O17" i="17"/>
  <c r="H17" i="17"/>
  <c r="W55" i="18"/>
  <c r="AB57" i="18"/>
  <c r="Q55" i="18"/>
  <c r="I56" i="18"/>
  <c r="Y56" i="18"/>
  <c r="AG35" i="18"/>
  <c r="AG32" i="18"/>
  <c r="AG33" i="18" s="1"/>
  <c r="N53" i="18"/>
  <c r="J53" i="18"/>
  <c r="M53" i="18"/>
  <c r="I53" i="18"/>
  <c r="E53" i="18"/>
  <c r="U52" i="18"/>
  <c r="Q52" i="18"/>
  <c r="M52" i="18"/>
  <c r="I52" i="18"/>
  <c r="P53" i="18"/>
  <c r="P52" i="18"/>
  <c r="L52" i="18"/>
  <c r="P51" i="18"/>
  <c r="L51" i="18"/>
  <c r="W53" i="18"/>
  <c r="W52" i="18"/>
  <c r="G52" i="18"/>
  <c r="AA51" i="18"/>
  <c r="O52" i="18"/>
  <c r="W51" i="18"/>
  <c r="O51" i="18"/>
  <c r="H51" i="18"/>
  <c r="K52" i="18"/>
  <c r="AA53" i="18"/>
  <c r="N51" i="18"/>
  <c r="E51" i="18"/>
  <c r="S41" i="18"/>
  <c r="O41" i="18"/>
  <c r="Z41" i="18"/>
  <c r="V41" i="18"/>
  <c r="N41" i="18"/>
  <c r="J41" i="18"/>
  <c r="F41" i="18"/>
  <c r="Y41" i="18"/>
  <c r="X41" i="18"/>
  <c r="T40" i="18"/>
  <c r="P40" i="18"/>
  <c r="L40" i="18"/>
  <c r="H40" i="18"/>
  <c r="P39" i="18"/>
  <c r="L39" i="18"/>
  <c r="H39" i="18"/>
  <c r="T41" i="18"/>
  <c r="AA40" i="18"/>
  <c r="W39" i="18"/>
  <c r="S39" i="18"/>
  <c r="O39" i="18"/>
  <c r="K39" i="18"/>
  <c r="P41" i="18"/>
  <c r="H41" i="18"/>
  <c r="Z40" i="18"/>
  <c r="V40" i="18"/>
  <c r="F40" i="18"/>
  <c r="J39" i="18"/>
  <c r="F39" i="18"/>
  <c r="G41" i="18"/>
  <c r="U40" i="18"/>
  <c r="L41" i="18"/>
  <c r="I40" i="18"/>
  <c r="Q40" i="18"/>
  <c r="Q39" i="18"/>
  <c r="I39" i="18"/>
  <c r="Y49" i="18"/>
  <c r="U49" i="18"/>
  <c r="Q49" i="18"/>
  <c r="M49" i="18"/>
  <c r="I49" i="18"/>
  <c r="E49" i="18"/>
  <c r="Y48" i="18"/>
  <c r="U48" i="18"/>
  <c r="Q48" i="18"/>
  <c r="E48" i="18"/>
  <c r="Y47" i="18"/>
  <c r="U47" i="18"/>
  <c r="Q47" i="18"/>
  <c r="M47" i="18"/>
  <c r="I47" i="18"/>
  <c r="E47" i="18"/>
  <c r="X49" i="18"/>
  <c r="S49" i="18"/>
  <c r="N49" i="18"/>
  <c r="T48" i="18"/>
  <c r="O48" i="18"/>
  <c r="J48" i="18"/>
  <c r="AA47" i="18"/>
  <c r="V47" i="18"/>
  <c r="P47" i="18"/>
  <c r="K47" i="18"/>
  <c r="F47" i="18"/>
  <c r="AB49" i="18"/>
  <c r="W49" i="18"/>
  <c r="G49" i="18"/>
  <c r="X48" i="18"/>
  <c r="S48" i="18"/>
  <c r="N48" i="18"/>
  <c r="H48" i="18"/>
  <c r="Z47" i="18"/>
  <c r="T47" i="18"/>
  <c r="O47" i="18"/>
  <c r="J47" i="18"/>
  <c r="AA49" i="18"/>
  <c r="K49" i="18"/>
  <c r="F49" i="18"/>
  <c r="AB48" i="18"/>
  <c r="W48" i="18"/>
  <c r="R48" i="18"/>
  <c r="L48" i="18"/>
  <c r="G48" i="18"/>
  <c r="X47" i="18"/>
  <c r="S47" i="18"/>
  <c r="N47" i="18"/>
  <c r="P48" i="18"/>
  <c r="AB47" i="18"/>
  <c r="G47" i="18"/>
  <c r="Z49" i="18"/>
  <c r="K48" i="18"/>
  <c r="W47" i="18"/>
  <c r="T49" i="18"/>
  <c r="AA48" i="18"/>
  <c r="F48" i="18"/>
  <c r="R47" i="18"/>
  <c r="O49" i="18"/>
  <c r="AB52" i="17"/>
  <c r="F53" i="17"/>
  <c r="T53" i="17"/>
  <c r="AB53" i="17"/>
  <c r="Y56" i="17"/>
  <c r="AG35" i="17"/>
  <c r="AG32" i="17"/>
  <c r="AG33" i="17" s="1"/>
  <c r="N20" i="18" l="1"/>
  <c r="M19" i="18"/>
  <c r="J51" i="18"/>
  <c r="T52" i="18"/>
  <c r="J52" i="18"/>
  <c r="M39" i="18"/>
  <c r="R39" i="18"/>
  <c r="O40" i="18"/>
  <c r="AB40" i="18"/>
  <c r="I51" i="18"/>
  <c r="R51" i="18"/>
  <c r="X52" i="18"/>
  <c r="N52" i="18"/>
  <c r="V48" i="18"/>
  <c r="J49" i="18"/>
  <c r="P49" i="18"/>
  <c r="L49" i="18"/>
  <c r="Z48" i="18"/>
  <c r="I48" i="18"/>
  <c r="M40" i="18"/>
  <c r="V39" i="18"/>
  <c r="V42" i="18" s="1"/>
  <c r="S40" i="18"/>
  <c r="E41" i="18"/>
  <c r="M51" i="18"/>
  <c r="M54" i="18" s="1"/>
  <c r="Z51" i="18"/>
  <c r="H53" i="18"/>
  <c r="R52" i="18"/>
  <c r="R20" i="18"/>
  <c r="L47" i="18"/>
  <c r="H47" i="18"/>
  <c r="V49" i="18"/>
  <c r="R49" i="18"/>
  <c r="H49" i="18"/>
  <c r="AC49" i="18" s="1"/>
  <c r="AB41" i="18"/>
  <c r="Z39" i="18"/>
  <c r="Z42" i="18" s="1"/>
  <c r="W40" i="18"/>
  <c r="K41" i="18"/>
  <c r="U51" i="18"/>
  <c r="S51" i="18"/>
  <c r="L53" i="18"/>
  <c r="F53" i="18"/>
  <c r="L20" i="18"/>
  <c r="W21" i="17"/>
  <c r="X21" i="17"/>
  <c r="I21" i="17"/>
  <c r="I22" i="17" s="1"/>
  <c r="AA20" i="17"/>
  <c r="K19" i="17"/>
  <c r="K22" i="17" s="1"/>
  <c r="Q56" i="17"/>
  <c r="U57" i="17"/>
  <c r="Q23" i="17"/>
  <c r="K55" i="17"/>
  <c r="AA55" i="17"/>
  <c r="W56" i="17"/>
  <c r="S55" i="17"/>
  <c r="K57" i="17"/>
  <c r="P55" i="17"/>
  <c r="U55" i="17"/>
  <c r="I56" i="17"/>
  <c r="V52" i="18"/>
  <c r="M21" i="18"/>
  <c r="F20" i="18"/>
  <c r="Y40" i="18"/>
  <c r="N39" i="18"/>
  <c r="G39" i="18"/>
  <c r="I41" i="18"/>
  <c r="X40" i="18"/>
  <c r="R41" i="18"/>
  <c r="Q51" i="18"/>
  <c r="O53" i="18"/>
  <c r="O54" i="18" s="1"/>
  <c r="G53" i="18"/>
  <c r="AB52" i="18"/>
  <c r="Y52" i="18"/>
  <c r="Z52" i="18"/>
  <c r="I21" i="18"/>
  <c r="K19" i="18"/>
  <c r="R21" i="18"/>
  <c r="T51" i="18"/>
  <c r="Q19" i="18"/>
  <c r="W53" i="17"/>
  <c r="E39" i="18"/>
  <c r="J40" i="18"/>
  <c r="J42" i="18" s="1"/>
  <c r="AA39" i="18"/>
  <c r="T39" i="18"/>
  <c r="M41" i="18"/>
  <c r="M42" i="18" s="1"/>
  <c r="W41" i="18"/>
  <c r="AA52" i="18"/>
  <c r="S53" i="18"/>
  <c r="X51" i="18"/>
  <c r="X53" i="18"/>
  <c r="U53" i="18"/>
  <c r="U54" i="18" s="1"/>
  <c r="V53" i="18"/>
  <c r="S20" i="18"/>
  <c r="L21" i="18"/>
  <c r="S52" i="18"/>
  <c r="Q53" i="18"/>
  <c r="U53" i="17"/>
  <c r="U39" i="18"/>
  <c r="N40" i="18"/>
  <c r="G40" i="18"/>
  <c r="X39" i="18"/>
  <c r="Q41" i="18"/>
  <c r="Q42" i="18" s="1"/>
  <c r="AA41" i="18"/>
  <c r="G51" i="18"/>
  <c r="F51" i="18"/>
  <c r="F54" i="18" s="1"/>
  <c r="AB51" i="18"/>
  <c r="AB53" i="18"/>
  <c r="Y53" i="18"/>
  <c r="Z53" i="18"/>
  <c r="Z54" i="18" s="1"/>
  <c r="AA19" i="18"/>
  <c r="M20" i="18"/>
  <c r="V51" i="18"/>
  <c r="T53" i="18"/>
  <c r="R53" i="18"/>
  <c r="K21" i="18"/>
  <c r="Y39" i="18"/>
  <c r="Y42" i="18" s="1"/>
  <c r="E40" i="18"/>
  <c r="R40" i="18"/>
  <c r="R42" i="18" s="1"/>
  <c r="K40" i="18"/>
  <c r="K42" i="18" s="1"/>
  <c r="AB39" i="18"/>
  <c r="AB42" i="18" s="1"/>
  <c r="Y51" i="18"/>
  <c r="K53" i="18"/>
  <c r="K51" i="18"/>
  <c r="H52" i="18"/>
  <c r="E52" i="18"/>
  <c r="E54" i="18" s="1"/>
  <c r="Q21" i="18"/>
  <c r="P19" i="18"/>
  <c r="L55" i="17"/>
  <c r="H55" i="17"/>
  <c r="AA57" i="17"/>
  <c r="S57" i="17"/>
  <c r="J56" i="17"/>
  <c r="H56" i="17"/>
  <c r="X56" i="17"/>
  <c r="T57" i="17"/>
  <c r="V56" i="17"/>
  <c r="F55" i="17"/>
  <c r="L57" i="17"/>
  <c r="V57" i="17"/>
  <c r="R56" i="17"/>
  <c r="AB57" i="17"/>
  <c r="Z29" i="18"/>
  <c r="R28" i="18"/>
  <c r="Z27" i="18"/>
  <c r="J27" i="18"/>
  <c r="O29" i="18"/>
  <c r="T19" i="18"/>
  <c r="W21" i="18"/>
  <c r="Y21" i="18"/>
  <c r="H21" i="18"/>
  <c r="G21" i="18"/>
  <c r="Z20" i="18"/>
  <c r="Z21" i="18"/>
  <c r="O20" i="18"/>
  <c r="E20" i="18"/>
  <c r="E21" i="18"/>
  <c r="W19" i="18"/>
  <c r="W22" i="18" s="1"/>
  <c r="N19" i="18"/>
  <c r="V55" i="18"/>
  <c r="J57" i="18"/>
  <c r="L57" i="18"/>
  <c r="O24" i="17"/>
  <c r="W24" i="17"/>
  <c r="H20" i="18"/>
  <c r="W25" i="17"/>
  <c r="AB27" i="18"/>
  <c r="G19" i="18"/>
  <c r="G24" i="17"/>
  <c r="W23" i="17"/>
  <c r="E25" i="17"/>
  <c r="AB25" i="17"/>
  <c r="L25" i="17"/>
  <c r="J25" i="17"/>
  <c r="Z23" i="17"/>
  <c r="J23" i="17"/>
  <c r="H23" i="17"/>
  <c r="G55" i="18"/>
  <c r="L55" i="18"/>
  <c r="S56" i="18"/>
  <c r="L29" i="18"/>
  <c r="J29" i="18"/>
  <c r="U20" i="18"/>
  <c r="P57" i="18"/>
  <c r="N56" i="18"/>
  <c r="W20" i="18"/>
  <c r="L56" i="18"/>
  <c r="Y19" i="18"/>
  <c r="W28" i="18"/>
  <c r="K20" i="18"/>
  <c r="V29" i="18"/>
  <c r="I20" i="18"/>
  <c r="N28" i="18"/>
  <c r="E19" i="18"/>
  <c r="T28" i="18"/>
  <c r="S19" i="18"/>
  <c r="J20" i="17"/>
  <c r="L20" i="17"/>
  <c r="L22" i="17" s="1"/>
  <c r="T20" i="18"/>
  <c r="S21" i="17"/>
  <c r="Y20" i="17"/>
  <c r="Q27" i="18"/>
  <c r="M28" i="18"/>
  <c r="J21" i="18"/>
  <c r="AB19" i="18"/>
  <c r="X27" i="18"/>
  <c r="W19" i="17"/>
  <c r="W22" i="17" s="1"/>
  <c r="H21" i="17"/>
  <c r="H22" i="17" s="1"/>
  <c r="F19" i="17"/>
  <c r="F22" i="17" s="1"/>
  <c r="Q20" i="18"/>
  <c r="M20" i="17"/>
  <c r="M22" i="17" s="1"/>
  <c r="X20" i="18"/>
  <c r="S20" i="17"/>
  <c r="H27" i="18"/>
  <c r="G19" i="17"/>
  <c r="G22" i="17" s="1"/>
  <c r="P20" i="17"/>
  <c r="P22" i="17" s="1"/>
  <c r="U20" i="17"/>
  <c r="Y19" i="17"/>
  <c r="AB20" i="17"/>
  <c r="AB22" i="17" s="1"/>
  <c r="U21" i="17"/>
  <c r="F29" i="18"/>
  <c r="L27" i="18"/>
  <c r="U27" i="18"/>
  <c r="V27" i="18"/>
  <c r="S29" i="18"/>
  <c r="I28" i="18"/>
  <c r="F27" i="18"/>
  <c r="AA28" i="18"/>
  <c r="X29" i="18"/>
  <c r="E28" i="18"/>
  <c r="K28" i="18"/>
  <c r="H29" i="18"/>
  <c r="M27" i="18"/>
  <c r="P21" i="18"/>
  <c r="S27" i="18"/>
  <c r="P28" i="18"/>
  <c r="Y29" i="18"/>
  <c r="N21" i="18"/>
  <c r="Y27" i="18"/>
  <c r="Z28" i="18"/>
  <c r="O28" i="18"/>
  <c r="M29" i="18"/>
  <c r="J19" i="18"/>
  <c r="I19" i="18"/>
  <c r="R25" i="17"/>
  <c r="U23" i="17"/>
  <c r="Z20" i="17"/>
  <c r="Z22" i="17" s="1"/>
  <c r="AA19" i="17"/>
  <c r="T27" i="18"/>
  <c r="G28" i="18"/>
  <c r="AA20" i="18"/>
  <c r="X21" i="18"/>
  <c r="O27" i="18"/>
  <c r="AB21" i="18"/>
  <c r="P20" i="18"/>
  <c r="F21" i="18"/>
  <c r="AB55" i="17"/>
  <c r="J57" i="17"/>
  <c r="O55" i="17"/>
  <c r="O57" i="17"/>
  <c r="P57" i="17"/>
  <c r="M56" i="17"/>
  <c r="X55" i="17"/>
  <c r="Z56" i="17"/>
  <c r="W55" i="17"/>
  <c r="W57" i="17"/>
  <c r="X57" i="17"/>
  <c r="U56" i="17"/>
  <c r="J55" i="17"/>
  <c r="N55" i="17"/>
  <c r="E55" i="17"/>
  <c r="K56" i="17"/>
  <c r="I57" i="17"/>
  <c r="Z57" i="17"/>
  <c r="N57" i="17"/>
  <c r="O56" i="17"/>
  <c r="P56" i="17"/>
  <c r="M55" i="17"/>
  <c r="M57" i="17"/>
  <c r="F56" i="17"/>
  <c r="G56" i="17"/>
  <c r="E57" i="17"/>
  <c r="N56" i="17"/>
  <c r="L56" i="17"/>
  <c r="I55" i="17"/>
  <c r="V55" i="17"/>
  <c r="R55" i="17"/>
  <c r="S56" i="17"/>
  <c r="T56" i="17"/>
  <c r="Q55" i="17"/>
  <c r="Q57" i="17"/>
  <c r="F57" i="17"/>
  <c r="R57" i="17"/>
  <c r="AA56" i="17"/>
  <c r="AB56" i="17"/>
  <c r="Y55" i="17"/>
  <c r="Y57" i="17"/>
  <c r="T55" i="17"/>
  <c r="Z55" i="17"/>
  <c r="G55" i="17"/>
  <c r="G57" i="17"/>
  <c r="H57" i="17"/>
  <c r="R44" i="18"/>
  <c r="S43" i="18"/>
  <c r="K29" i="18"/>
  <c r="I27" i="18"/>
  <c r="U19" i="18"/>
  <c r="S21" i="18"/>
  <c r="X19" i="18"/>
  <c r="V21" i="18"/>
  <c r="Q21" i="17"/>
  <c r="E19" i="17"/>
  <c r="E22" i="17" s="1"/>
  <c r="O33" i="17"/>
  <c r="AB33" i="17"/>
  <c r="Y32" i="17"/>
  <c r="Q16" i="18"/>
  <c r="L17" i="18"/>
  <c r="N31" i="17"/>
  <c r="P23" i="17"/>
  <c r="Y23" i="17"/>
  <c r="Z25" i="17"/>
  <c r="X23" i="17"/>
  <c r="Y24" i="17"/>
  <c r="O15" i="18"/>
  <c r="K25" i="17"/>
  <c r="G15" i="18"/>
  <c r="Z17" i="18"/>
  <c r="Q17" i="18"/>
  <c r="W33" i="17"/>
  <c r="G25" i="17"/>
  <c r="E23" i="17"/>
  <c r="R24" i="17"/>
  <c r="O25" i="17"/>
  <c r="E24" i="17"/>
  <c r="Z15" i="18"/>
  <c r="M25" i="17"/>
  <c r="P17" i="18"/>
  <c r="Z32" i="17"/>
  <c r="G23" i="17"/>
  <c r="T24" i="17"/>
  <c r="M23" i="17"/>
  <c r="O23" i="17"/>
  <c r="T15" i="18"/>
  <c r="M15" i="18"/>
  <c r="T16" i="18"/>
  <c r="N25" i="17"/>
  <c r="AB23" i="17"/>
  <c r="I25" i="17"/>
  <c r="V25" i="17"/>
  <c r="Y17" i="18"/>
  <c r="AB15" i="18"/>
  <c r="J15" i="18"/>
  <c r="AA17" i="18"/>
  <c r="V24" i="17"/>
  <c r="L23" i="17"/>
  <c r="I23" i="17"/>
  <c r="F25" i="17"/>
  <c r="Y16" i="18"/>
  <c r="L15" i="18"/>
  <c r="F24" i="17"/>
  <c r="S25" i="17"/>
  <c r="U24" i="17"/>
  <c r="N24" i="17"/>
  <c r="I15" i="18"/>
  <c r="M17" i="18"/>
  <c r="T23" i="17"/>
  <c r="N23" i="17"/>
  <c r="AA24" i="17"/>
  <c r="X25" i="17"/>
  <c r="V23" i="17"/>
  <c r="O17" i="18"/>
  <c r="M16" i="18"/>
  <c r="J24" i="17"/>
  <c r="X24" i="17"/>
  <c r="M24" i="17"/>
  <c r="K24" i="17"/>
  <c r="H25" i="17"/>
  <c r="F23" i="17"/>
  <c r="W16" i="18"/>
  <c r="W17" i="18"/>
  <c r="T21" i="18"/>
  <c r="L16" i="18"/>
  <c r="S16" i="18"/>
  <c r="H24" i="17"/>
  <c r="Y25" i="17"/>
  <c r="S23" i="17"/>
  <c r="P24" i="17"/>
  <c r="Q25" i="17"/>
  <c r="G16" i="18"/>
  <c r="AB24" i="17"/>
  <c r="W15" i="18"/>
  <c r="Z19" i="18"/>
  <c r="O21" i="18"/>
  <c r="J21" i="17"/>
  <c r="K15" i="18"/>
  <c r="F17" i="18"/>
  <c r="V15" i="18"/>
  <c r="R17" i="18"/>
  <c r="E16" i="18"/>
  <c r="L28" i="18"/>
  <c r="Z16" i="18"/>
  <c r="I24" i="17"/>
  <c r="F15" i="18"/>
  <c r="AA29" i="18"/>
  <c r="AB17" i="18"/>
  <c r="J16" i="18"/>
  <c r="S28" i="18"/>
  <c r="W27" i="18"/>
  <c r="R15" i="18"/>
  <c r="K27" i="18"/>
  <c r="R31" i="17"/>
  <c r="W32" i="17"/>
  <c r="J31" i="17"/>
  <c r="O32" i="17"/>
  <c r="G33" i="17"/>
  <c r="X33" i="17"/>
  <c r="U32" i="17"/>
  <c r="V32" i="17"/>
  <c r="L31" i="17"/>
  <c r="H31" i="17"/>
  <c r="H32" i="17"/>
  <c r="E31" i="17"/>
  <c r="E33" i="17"/>
  <c r="F33" i="17"/>
  <c r="K32" i="17"/>
  <c r="P31" i="17"/>
  <c r="L32" i="17"/>
  <c r="I31" i="17"/>
  <c r="I33" i="17"/>
  <c r="J33" i="17"/>
  <c r="X31" i="17"/>
  <c r="M33" i="17"/>
  <c r="N33" i="17"/>
  <c r="AA33" i="17"/>
  <c r="M31" i="17"/>
  <c r="T31" i="17"/>
  <c r="S32" i="17"/>
  <c r="T32" i="17"/>
  <c r="Q31" i="17"/>
  <c r="Q33" i="17"/>
  <c r="R33" i="17"/>
  <c r="N17" i="18"/>
  <c r="P32" i="17"/>
  <c r="AA32" i="17"/>
  <c r="S33" i="17"/>
  <c r="X32" i="17"/>
  <c r="U31" i="17"/>
  <c r="U33" i="17"/>
  <c r="V33" i="17"/>
  <c r="K33" i="17"/>
  <c r="K31" i="17"/>
  <c r="AB32" i="17"/>
  <c r="Y31" i="17"/>
  <c r="Y33" i="17"/>
  <c r="Z33" i="17"/>
  <c r="Z31" i="17"/>
  <c r="AB31" i="17"/>
  <c r="S31" i="17"/>
  <c r="H33" i="17"/>
  <c r="E32" i="17"/>
  <c r="F32" i="17"/>
  <c r="V31" i="17"/>
  <c r="G31" i="17"/>
  <c r="AA31" i="17"/>
  <c r="L33" i="17"/>
  <c r="I32" i="17"/>
  <c r="J32" i="17"/>
  <c r="F31" i="17"/>
  <c r="O31" i="17"/>
  <c r="G32" i="17"/>
  <c r="P33" i="17"/>
  <c r="M32" i="17"/>
  <c r="N32" i="17"/>
  <c r="R27" i="18"/>
  <c r="W31" i="17"/>
  <c r="T33" i="17"/>
  <c r="Q32" i="17"/>
  <c r="AA25" i="17"/>
  <c r="E27" i="18"/>
  <c r="AA15" i="18"/>
  <c r="T25" i="17"/>
  <c r="K23" i="17"/>
  <c r="N27" i="18"/>
  <c r="U25" i="17"/>
  <c r="Y15" i="18"/>
  <c r="K17" i="18"/>
  <c r="R23" i="17"/>
  <c r="AB28" i="18"/>
  <c r="N29" i="18"/>
  <c r="J44" i="18"/>
  <c r="X15" i="18"/>
  <c r="K43" i="18"/>
  <c r="N16" i="18"/>
  <c r="K45" i="18"/>
  <c r="S45" i="18"/>
  <c r="Q33" i="18"/>
  <c r="X28" i="18"/>
  <c r="L43" i="18"/>
  <c r="F28" i="18"/>
  <c r="T45" i="18"/>
  <c r="H43" i="18"/>
  <c r="L44" i="18"/>
  <c r="I45" i="18"/>
  <c r="H16" i="18"/>
  <c r="S15" i="18"/>
  <c r="I29" i="18"/>
  <c r="Q45" i="18"/>
  <c r="T31" i="18"/>
  <c r="U17" i="18"/>
  <c r="V16" i="18"/>
  <c r="U29" i="18"/>
  <c r="AB44" i="18"/>
  <c r="P44" i="18"/>
  <c r="AB45" i="18"/>
  <c r="E45" i="18"/>
  <c r="F44" i="18"/>
  <c r="G43" i="18"/>
  <c r="G45" i="18"/>
  <c r="V32" i="18"/>
  <c r="AB43" i="18"/>
  <c r="X43" i="18"/>
  <c r="M45" i="18"/>
  <c r="N44" i="18"/>
  <c r="O43" i="18"/>
  <c r="O45" i="18"/>
  <c r="O32" i="18"/>
  <c r="W45" i="18"/>
  <c r="V44" i="18"/>
  <c r="W43" i="18"/>
  <c r="T44" i="18"/>
  <c r="P45" i="18"/>
  <c r="Y45" i="18"/>
  <c r="Z44" i="18"/>
  <c r="AA43" i="18"/>
  <c r="AA45" i="18"/>
  <c r="R32" i="18"/>
  <c r="Y44" i="18"/>
  <c r="H45" i="18"/>
  <c r="E43" i="18"/>
  <c r="F43" i="18"/>
  <c r="F45" i="18"/>
  <c r="G44" i="18"/>
  <c r="M31" i="18"/>
  <c r="I44" i="18"/>
  <c r="X45" i="18"/>
  <c r="I43" i="18"/>
  <c r="J43" i="18"/>
  <c r="J45" i="18"/>
  <c r="K44" i="18"/>
  <c r="F32" i="18"/>
  <c r="U44" i="18"/>
  <c r="T43" i="18"/>
  <c r="M43" i="18"/>
  <c r="N43" i="18"/>
  <c r="N45" i="18"/>
  <c r="O44" i="18"/>
  <c r="Z33" i="18"/>
  <c r="M33" i="18"/>
  <c r="X17" i="18"/>
  <c r="E44" i="18"/>
  <c r="H44" i="18"/>
  <c r="Q43" i="18"/>
  <c r="R43" i="18"/>
  <c r="R45" i="18"/>
  <c r="S44" i="18"/>
  <c r="P32" i="18"/>
  <c r="P43" i="18"/>
  <c r="M44" i="18"/>
  <c r="X44" i="18"/>
  <c r="X46" i="18" s="1"/>
  <c r="U43" i="18"/>
  <c r="V43" i="18"/>
  <c r="V45" i="18"/>
  <c r="W44" i="18"/>
  <c r="K31" i="18"/>
  <c r="P29" i="18"/>
  <c r="U45" i="18"/>
  <c r="Q44" i="18"/>
  <c r="L45" i="18"/>
  <c r="Y43" i="18"/>
  <c r="Z43" i="18"/>
  <c r="Z45" i="18"/>
  <c r="L31" i="18"/>
  <c r="L24" i="17"/>
  <c r="AA23" i="17"/>
  <c r="G27" i="18"/>
  <c r="V28" i="18"/>
  <c r="V25" i="18"/>
  <c r="Z24" i="17"/>
  <c r="P16" i="18"/>
  <c r="Y28" i="18"/>
  <c r="H17" i="18"/>
  <c r="E17" i="18"/>
  <c r="Q29" i="18"/>
  <c r="W24" i="18"/>
  <c r="V17" i="18"/>
  <c r="E23" i="18"/>
  <c r="H23" i="18"/>
  <c r="I23" i="18"/>
  <c r="V23" i="18"/>
  <c r="J28" i="18"/>
  <c r="U28" i="18"/>
  <c r="P27" i="18"/>
  <c r="M23" i="18"/>
  <c r="P23" i="18"/>
  <c r="Q23" i="18"/>
  <c r="Z23" i="18"/>
  <c r="Z25" i="18"/>
  <c r="AA24" i="18"/>
  <c r="U23" i="18"/>
  <c r="X23" i="18"/>
  <c r="Y23" i="18"/>
  <c r="F24" i="18"/>
  <c r="G23" i="18"/>
  <c r="G25" i="18"/>
  <c r="I24" i="18"/>
  <c r="L24" i="18"/>
  <c r="E24" i="18"/>
  <c r="J24" i="18"/>
  <c r="K23" i="18"/>
  <c r="K25" i="18"/>
  <c r="Q24" i="18"/>
  <c r="T24" i="18"/>
  <c r="M24" i="18"/>
  <c r="N24" i="18"/>
  <c r="O23" i="18"/>
  <c r="O25" i="18"/>
  <c r="Y24" i="18"/>
  <c r="AB24" i="18"/>
  <c r="U24" i="18"/>
  <c r="R24" i="18"/>
  <c r="S23" i="18"/>
  <c r="S25" i="18"/>
  <c r="P15" i="18"/>
  <c r="H15" i="18"/>
  <c r="E25" i="18"/>
  <c r="H25" i="18"/>
  <c r="I25" i="18"/>
  <c r="V24" i="18"/>
  <c r="W23" i="18"/>
  <c r="W25" i="18"/>
  <c r="S17" i="18"/>
  <c r="M25" i="18"/>
  <c r="Q25" i="18"/>
  <c r="U25" i="18"/>
  <c r="Z24" i="18"/>
  <c r="AA23" i="18"/>
  <c r="AA25" i="18"/>
  <c r="U15" i="18"/>
  <c r="T23" i="18"/>
  <c r="L23" i="18"/>
  <c r="F23" i="18"/>
  <c r="F25" i="18"/>
  <c r="G24" i="18"/>
  <c r="P25" i="18"/>
  <c r="F16" i="18"/>
  <c r="H24" i="18"/>
  <c r="AB23" i="18"/>
  <c r="J23" i="18"/>
  <c r="J25" i="18"/>
  <c r="K24" i="18"/>
  <c r="T25" i="18"/>
  <c r="E15" i="18"/>
  <c r="E29" i="18"/>
  <c r="P24" i="18"/>
  <c r="X24" i="18"/>
  <c r="N23" i="18"/>
  <c r="N25" i="18"/>
  <c r="O24" i="18"/>
  <c r="X25" i="18"/>
  <c r="Z32" i="18"/>
  <c r="J17" i="18"/>
  <c r="G17" i="18"/>
  <c r="V20" i="18"/>
  <c r="F19" i="18"/>
  <c r="H19" i="18"/>
  <c r="L19" i="18"/>
  <c r="H28" i="18"/>
  <c r="AA27" i="18"/>
  <c r="G29" i="18"/>
  <c r="K16" i="18"/>
  <c r="L25" i="18"/>
  <c r="Y25" i="18"/>
  <c r="R23" i="18"/>
  <c r="R25" i="18"/>
  <c r="S24" i="18"/>
  <c r="AB16" i="18"/>
  <c r="R16" i="18"/>
  <c r="O16" i="18"/>
  <c r="T29" i="18"/>
  <c r="W29" i="18"/>
  <c r="R29" i="18"/>
  <c r="Q28" i="18"/>
  <c r="I17" i="18"/>
  <c r="S31" i="18"/>
  <c r="AA31" i="18"/>
  <c r="J31" i="18"/>
  <c r="R31" i="18"/>
  <c r="T32" i="18"/>
  <c r="AB32" i="18"/>
  <c r="X33" i="18"/>
  <c r="I33" i="18"/>
  <c r="Z31" i="18"/>
  <c r="J32" i="18"/>
  <c r="E32" i="18"/>
  <c r="E33" i="18"/>
  <c r="AA32" i="18"/>
  <c r="K33" i="18"/>
  <c r="U33" i="18"/>
  <c r="Q31" i="18"/>
  <c r="I31" i="18"/>
  <c r="M32" i="18"/>
  <c r="N33" i="18"/>
  <c r="J33" i="18"/>
  <c r="R33" i="18"/>
  <c r="S32" i="18"/>
  <c r="H33" i="18"/>
  <c r="W32" i="18"/>
  <c r="W33" i="18"/>
  <c r="E31" i="18"/>
  <c r="L32" i="18"/>
  <c r="O33" i="18"/>
  <c r="F33" i="18"/>
  <c r="U32" i="18"/>
  <c r="N31" i="18"/>
  <c r="W31" i="18"/>
  <c r="I32" i="18"/>
  <c r="V33" i="18"/>
  <c r="Y33" i="18"/>
  <c r="X31" i="18"/>
  <c r="H32" i="18"/>
  <c r="F31" i="18"/>
  <c r="P33" i="18"/>
  <c r="G32" i="18"/>
  <c r="H31" i="18"/>
  <c r="U31" i="18"/>
  <c r="G31" i="18"/>
  <c r="N32" i="18"/>
  <c r="V31" i="18"/>
  <c r="G33" i="18"/>
  <c r="L33" i="18"/>
  <c r="T33" i="18"/>
  <c r="AB31" i="18"/>
  <c r="Y31" i="18"/>
  <c r="Y32" i="18"/>
  <c r="O31" i="18"/>
  <c r="Q32" i="18"/>
  <c r="S33" i="18"/>
  <c r="AA33" i="18"/>
  <c r="K32" i="18"/>
  <c r="X32" i="18"/>
  <c r="P31" i="18"/>
  <c r="AA16" i="18"/>
  <c r="N15" i="18"/>
  <c r="J52" i="17"/>
  <c r="P52" i="17"/>
  <c r="Z52" i="17"/>
  <c r="T52" i="17"/>
  <c r="S53" i="17"/>
  <c r="Q53" i="17"/>
  <c r="Q37" i="18"/>
  <c r="Q51" i="17"/>
  <c r="X52" i="17"/>
  <c r="S51" i="17"/>
  <c r="V53" i="17"/>
  <c r="P53" i="17"/>
  <c r="E52" i="17"/>
  <c r="M51" i="17"/>
  <c r="G51" i="17"/>
  <c r="AA51" i="17"/>
  <c r="F51" i="17"/>
  <c r="X53" i="17"/>
  <c r="I52" i="17"/>
  <c r="Y51" i="17"/>
  <c r="O51" i="17"/>
  <c r="H52" i="17"/>
  <c r="J51" i="17"/>
  <c r="O52" i="17"/>
  <c r="M52" i="17"/>
  <c r="T51" i="17"/>
  <c r="I51" i="17"/>
  <c r="W51" i="17"/>
  <c r="V52" i="17"/>
  <c r="N51" i="17"/>
  <c r="S52" i="17"/>
  <c r="Q52" i="17"/>
  <c r="K51" i="17"/>
  <c r="Y53" i="17"/>
  <c r="U51" i="17"/>
  <c r="N52" i="17"/>
  <c r="J53" i="17"/>
  <c r="R51" i="17"/>
  <c r="W52" i="17"/>
  <c r="U52" i="17"/>
  <c r="H53" i="17"/>
  <c r="E51" i="17"/>
  <c r="R53" i="17"/>
  <c r="Z53" i="17"/>
  <c r="V51" i="17"/>
  <c r="AA52" i="17"/>
  <c r="Y52" i="17"/>
  <c r="AB51" i="17"/>
  <c r="AB54" i="17" s="1"/>
  <c r="H51" i="17"/>
  <c r="F52" i="17"/>
  <c r="Z51" i="17"/>
  <c r="G53" i="17"/>
  <c r="E53" i="17"/>
  <c r="N53" i="17"/>
  <c r="L53" i="17"/>
  <c r="P51" i="17"/>
  <c r="K52" i="17"/>
  <c r="G52" i="17"/>
  <c r="K53" i="17"/>
  <c r="I53" i="17"/>
  <c r="AA53" i="17"/>
  <c r="L51" i="17"/>
  <c r="X51" i="17"/>
  <c r="R52" i="17"/>
  <c r="L52" i="17"/>
  <c r="O53" i="17"/>
  <c r="H56" i="18"/>
  <c r="AA55" i="18"/>
  <c r="O37" i="18"/>
  <c r="O56" i="18"/>
  <c r="K55" i="18"/>
  <c r="N57" i="18"/>
  <c r="X56" i="18"/>
  <c r="G57" i="18"/>
  <c r="G56" i="18"/>
  <c r="S57" i="18"/>
  <c r="J56" i="18"/>
  <c r="O57" i="18"/>
  <c r="O55" i="18"/>
  <c r="AB55" i="18"/>
  <c r="T55" i="18"/>
  <c r="AA57" i="18"/>
  <c r="T56" i="18"/>
  <c r="R57" i="18"/>
  <c r="Z56" i="18"/>
  <c r="H55" i="18"/>
  <c r="F41" i="17"/>
  <c r="W57" i="18"/>
  <c r="V56" i="18"/>
  <c r="F57" i="18"/>
  <c r="V57" i="18"/>
  <c r="F55" i="18"/>
  <c r="P56" i="18"/>
  <c r="H39" i="17"/>
  <c r="X36" i="18"/>
  <c r="Y39" i="17"/>
  <c r="J37" i="18"/>
  <c r="E41" i="17"/>
  <c r="R56" i="18"/>
  <c r="S55" i="18"/>
  <c r="Y57" i="18"/>
  <c r="N55" i="18"/>
  <c r="U57" i="18"/>
  <c r="I57" i="18"/>
  <c r="R55" i="18"/>
  <c r="M56" i="18"/>
  <c r="K37" i="18"/>
  <c r="H36" i="18"/>
  <c r="Z35" i="18"/>
  <c r="W36" i="18"/>
  <c r="L41" i="17"/>
  <c r="Z55" i="18"/>
  <c r="K57" i="18"/>
  <c r="E57" i="18"/>
  <c r="M57" i="18"/>
  <c r="Y55" i="18"/>
  <c r="U55" i="18"/>
  <c r="U56" i="18"/>
  <c r="W56" i="18"/>
  <c r="S36" i="18"/>
  <c r="W37" i="18"/>
  <c r="E36" i="18"/>
  <c r="O35" i="18"/>
  <c r="X35" i="18"/>
  <c r="J55" i="18"/>
  <c r="K56" i="18"/>
  <c r="E56" i="18"/>
  <c r="Q56" i="18"/>
  <c r="E55" i="18"/>
  <c r="X57" i="18"/>
  <c r="M55" i="18"/>
  <c r="X55" i="18"/>
  <c r="K35" i="18"/>
  <c r="I37" i="18"/>
  <c r="V35" i="18"/>
  <c r="G36" i="18"/>
  <c r="Q57" i="18"/>
  <c r="P55" i="18"/>
  <c r="H57" i="18"/>
  <c r="AB56" i="18"/>
  <c r="T57" i="18"/>
  <c r="I55" i="18"/>
  <c r="M37" i="18"/>
  <c r="I35" i="18"/>
  <c r="U37" i="18"/>
  <c r="P39" i="17"/>
  <c r="X39" i="17"/>
  <c r="Q40" i="17"/>
  <c r="N39" i="17"/>
  <c r="Q39" i="17"/>
  <c r="G39" i="17"/>
  <c r="I40" i="17"/>
  <c r="U41" i="17"/>
  <c r="N40" i="17"/>
  <c r="G40" i="17"/>
  <c r="I39" i="17"/>
  <c r="U39" i="17"/>
  <c r="AB39" i="17"/>
  <c r="K39" i="17"/>
  <c r="V39" i="17"/>
  <c r="S40" i="17"/>
  <c r="T41" i="17"/>
  <c r="P41" i="17"/>
  <c r="W40" i="17"/>
  <c r="Z39" i="17"/>
  <c r="AA40" i="17"/>
  <c r="F39" i="17"/>
  <c r="O39" i="17"/>
  <c r="AB40" i="17"/>
  <c r="H40" i="17"/>
  <c r="O40" i="17"/>
  <c r="E39" i="17"/>
  <c r="M41" i="17"/>
  <c r="K41" i="17"/>
  <c r="L40" i="17"/>
  <c r="G41" i="17"/>
  <c r="L39" i="17"/>
  <c r="U40" i="17"/>
  <c r="R41" i="17"/>
  <c r="T39" i="17"/>
  <c r="O41" i="17"/>
  <c r="Q41" i="17"/>
  <c r="E40" i="17"/>
  <c r="Z40" i="17"/>
  <c r="W41" i="17"/>
  <c r="K40" i="17"/>
  <c r="AB41" i="17"/>
  <c r="S41" i="17"/>
  <c r="M39" i="17"/>
  <c r="J40" i="17"/>
  <c r="W39" i="17"/>
  <c r="Z41" i="17"/>
  <c r="N41" i="17"/>
  <c r="X41" i="17"/>
  <c r="R39" i="17"/>
  <c r="S39" i="17"/>
  <c r="R40" i="17"/>
  <c r="F40" i="17"/>
  <c r="T40" i="17"/>
  <c r="H41" i="17"/>
  <c r="Y41" i="17"/>
  <c r="AA39" i="17"/>
  <c r="J39" i="17"/>
  <c r="M40" i="17"/>
  <c r="P40" i="17"/>
  <c r="I41" i="17"/>
  <c r="AA41" i="17"/>
  <c r="V40" i="17"/>
  <c r="Y40" i="17"/>
  <c r="X40" i="17"/>
  <c r="J41" i="17"/>
  <c r="U16" i="18"/>
  <c r="Q15" i="18"/>
  <c r="I16" i="18"/>
  <c r="R36" i="18"/>
  <c r="X16" i="18"/>
  <c r="Q24" i="17"/>
  <c r="S24" i="17"/>
  <c r="G47" i="17"/>
  <c r="AA49" i="17"/>
  <c r="W47" i="17"/>
  <c r="AA35" i="18"/>
  <c r="P35" i="18"/>
  <c r="U36" i="18"/>
  <c r="Y36" i="18"/>
  <c r="F37" i="18"/>
  <c r="N36" i="18"/>
  <c r="Q36" i="18"/>
  <c r="R37" i="18"/>
  <c r="G37" i="18"/>
  <c r="M36" i="18"/>
  <c r="I36" i="18"/>
  <c r="AB35" i="18"/>
  <c r="K36" i="18"/>
  <c r="Z37" i="18"/>
  <c r="F35" i="18"/>
  <c r="N49" i="17"/>
  <c r="AB47" i="17"/>
  <c r="Z36" i="18"/>
  <c r="O36" i="18"/>
  <c r="L37" i="18"/>
  <c r="U35" i="18"/>
  <c r="S37" i="18"/>
  <c r="Q35" i="18"/>
  <c r="K49" i="17"/>
  <c r="L49" i="17"/>
  <c r="J36" i="18"/>
  <c r="W35" i="18"/>
  <c r="H37" i="18"/>
  <c r="AB37" i="18"/>
  <c r="V37" i="18"/>
  <c r="R49" i="17"/>
  <c r="F48" i="17"/>
  <c r="AA47" i="17"/>
  <c r="R35" i="18"/>
  <c r="G35" i="18"/>
  <c r="X37" i="18"/>
  <c r="M35" i="18"/>
  <c r="S49" i="17"/>
  <c r="H49" i="17"/>
  <c r="AB36" i="18"/>
  <c r="Y37" i="18"/>
  <c r="N37" i="18"/>
  <c r="T36" i="18"/>
  <c r="K48" i="17"/>
  <c r="L36" i="18"/>
  <c r="Y35" i="18"/>
  <c r="V36" i="18"/>
  <c r="L35" i="18"/>
  <c r="P49" i="17"/>
  <c r="T35" i="18"/>
  <c r="E37" i="18"/>
  <c r="F36" i="18"/>
  <c r="AA36" i="18"/>
  <c r="P36" i="18"/>
  <c r="X47" i="17"/>
  <c r="AA37" i="18"/>
  <c r="E35" i="18"/>
  <c r="P37" i="18"/>
  <c r="N35" i="18"/>
  <c r="S35" i="18"/>
  <c r="H35" i="18"/>
  <c r="J35" i="18"/>
  <c r="P48" i="17"/>
  <c r="R47" i="17"/>
  <c r="L47" i="17"/>
  <c r="I49" i="17"/>
  <c r="X49" i="17"/>
  <c r="Z48" i="17"/>
  <c r="O48" i="17"/>
  <c r="V48" i="17"/>
  <c r="J48" i="17"/>
  <c r="W48" i="17"/>
  <c r="F49" i="17"/>
  <c r="T48" i="17"/>
  <c r="Q49" i="17"/>
  <c r="P47" i="17"/>
  <c r="M49" i="17"/>
  <c r="K47" i="17"/>
  <c r="J47" i="17"/>
  <c r="I47" i="17"/>
  <c r="U49" i="17"/>
  <c r="V47" i="17"/>
  <c r="Y48" i="17"/>
  <c r="T47" i="17"/>
  <c r="U48" i="17"/>
  <c r="W49" i="17"/>
  <c r="H47" i="17"/>
  <c r="Y49" i="17"/>
  <c r="E49" i="17"/>
  <c r="H48" i="17"/>
  <c r="I48" i="17"/>
  <c r="O49" i="17"/>
  <c r="E48" i="17"/>
  <c r="S48" i="17"/>
  <c r="J49" i="17"/>
  <c r="V49" i="17"/>
  <c r="M48" i="17"/>
  <c r="O47" i="17"/>
  <c r="Q47" i="17"/>
  <c r="N48" i="17"/>
  <c r="M47" i="17"/>
  <c r="Z47" i="17"/>
  <c r="AA48" i="17"/>
  <c r="U47" i="17"/>
  <c r="G49" i="17"/>
  <c r="AB49" i="17"/>
  <c r="T49" i="17"/>
  <c r="G48" i="17"/>
  <c r="AB48" i="17"/>
  <c r="E47" i="17"/>
  <c r="R48" i="17"/>
  <c r="L48" i="17"/>
  <c r="Z49" i="17"/>
  <c r="Y47" i="17"/>
  <c r="X48" i="17"/>
  <c r="S47" i="17"/>
  <c r="N47" i="17"/>
  <c r="F47" i="17"/>
  <c r="AD47" i="18"/>
  <c r="AD49" i="18"/>
  <c r="AD48" i="18"/>
  <c r="AD17" i="17"/>
  <c r="AD15" i="17"/>
  <c r="AD16" i="17"/>
  <c r="AD19" i="17"/>
  <c r="X28" i="17"/>
  <c r="I12" i="18"/>
  <c r="T11" i="17"/>
  <c r="AA43" i="17"/>
  <c r="F43" i="17"/>
  <c r="W44" i="17"/>
  <c r="L28" i="17"/>
  <c r="G43" i="17"/>
  <c r="U43" i="17"/>
  <c r="N29" i="17"/>
  <c r="Q44" i="17"/>
  <c r="X45" i="17"/>
  <c r="J29" i="17"/>
  <c r="I29" i="17"/>
  <c r="G45" i="17"/>
  <c r="K44" i="17"/>
  <c r="K12" i="17"/>
  <c r="N11" i="18"/>
  <c r="R11" i="18"/>
  <c r="L12" i="17"/>
  <c r="F12" i="18"/>
  <c r="AA11" i="17"/>
  <c r="H37" i="17"/>
  <c r="Z35" i="17"/>
  <c r="K35" i="17"/>
  <c r="S35" i="17"/>
  <c r="R35" i="17"/>
  <c r="G36" i="17"/>
  <c r="F35" i="17"/>
  <c r="I35" i="17"/>
  <c r="AB37" i="17"/>
  <c r="N37" i="17"/>
  <c r="Y37" i="17"/>
  <c r="E35" i="17"/>
  <c r="G37" i="17"/>
  <c r="L35" i="17"/>
  <c r="U36" i="17"/>
  <c r="AA36" i="17"/>
  <c r="Y35" i="17"/>
  <c r="L27" i="17"/>
  <c r="W29" i="17"/>
  <c r="I27" i="17"/>
  <c r="Y29" i="17"/>
  <c r="AB45" i="17"/>
  <c r="J44" i="17"/>
  <c r="P44" i="17"/>
  <c r="Y43" i="17"/>
  <c r="F29" i="17"/>
  <c r="M44" i="17"/>
  <c r="Z43" i="17"/>
  <c r="E43" i="17"/>
  <c r="J43" i="17"/>
  <c r="AB44" i="17"/>
  <c r="F28" i="17"/>
  <c r="AA29" i="17"/>
  <c r="P27" i="17"/>
  <c r="Y27" i="17"/>
  <c r="U44" i="17"/>
  <c r="L45" i="17"/>
  <c r="H43" i="17"/>
  <c r="Z44" i="17"/>
  <c r="R43" i="17"/>
  <c r="J45" i="17"/>
  <c r="X43" i="17"/>
  <c r="P45" i="17"/>
  <c r="M45" i="17"/>
  <c r="Q13" i="18"/>
  <c r="U13" i="18"/>
  <c r="N27" i="17"/>
  <c r="Z27" i="17"/>
  <c r="O28" i="17"/>
  <c r="Q28" i="17"/>
  <c r="E44" i="17"/>
  <c r="T43" i="17"/>
  <c r="L43" i="17"/>
  <c r="H45" i="17"/>
  <c r="W43" i="17"/>
  <c r="O45" i="17"/>
  <c r="G44" i="17"/>
  <c r="V45" i="17"/>
  <c r="Q45" i="17"/>
  <c r="U11" i="17"/>
  <c r="AB12" i="17"/>
  <c r="Q12" i="17"/>
  <c r="J12" i="17"/>
  <c r="N13" i="18"/>
  <c r="AA11" i="18"/>
  <c r="X12" i="18"/>
  <c r="O11" i="18"/>
  <c r="O13" i="18"/>
  <c r="AA12" i="17"/>
  <c r="X13" i="17"/>
  <c r="Q13" i="17"/>
  <c r="J13" i="17"/>
  <c r="Z12" i="17"/>
  <c r="T13" i="18"/>
  <c r="T11" i="18"/>
  <c r="W11" i="18"/>
  <c r="G13" i="18"/>
  <c r="Q11" i="17"/>
  <c r="R11" i="17"/>
  <c r="K11" i="17"/>
  <c r="Z13" i="17"/>
  <c r="S13" i="17"/>
  <c r="P11" i="18"/>
  <c r="E12" i="18"/>
  <c r="H13" i="18"/>
  <c r="K13" i="18"/>
  <c r="AB11" i="18"/>
  <c r="G12" i="18"/>
  <c r="M13" i="18"/>
  <c r="M12" i="18"/>
  <c r="P12" i="18"/>
  <c r="V11" i="18"/>
  <c r="Y11" i="18"/>
  <c r="I13" i="18"/>
  <c r="S12" i="18"/>
  <c r="Z12" i="18"/>
  <c r="F11" i="18"/>
  <c r="Y12" i="18"/>
  <c r="W13" i="18"/>
  <c r="K12" i="18"/>
  <c r="H12" i="18"/>
  <c r="S11" i="18"/>
  <c r="E11" i="18"/>
  <c r="R12" i="18"/>
  <c r="L12" i="18"/>
  <c r="Z13" i="18"/>
  <c r="U12" i="18"/>
  <c r="E13" i="18"/>
  <c r="L13" i="18"/>
  <c r="Y13" i="18"/>
  <c r="I11" i="18"/>
  <c r="H11" i="18"/>
  <c r="AA13" i="18"/>
  <c r="AA12" i="18"/>
  <c r="M11" i="18"/>
  <c r="V13" i="18"/>
  <c r="J12" i="18"/>
  <c r="U11" i="18"/>
  <c r="J13" i="18"/>
  <c r="Z11" i="18"/>
  <c r="N12" i="18"/>
  <c r="V12" i="18"/>
  <c r="Q11" i="18"/>
  <c r="L11" i="18"/>
  <c r="X11" i="18"/>
  <c r="O12" i="18"/>
  <c r="J11" i="18"/>
  <c r="AB12" i="18"/>
  <c r="K11" i="18"/>
  <c r="AB13" i="18"/>
  <c r="T12" i="18"/>
  <c r="W12" i="18"/>
  <c r="Q12" i="18"/>
  <c r="G11" i="18"/>
  <c r="R13" i="18"/>
  <c r="F13" i="18"/>
  <c r="X13" i="18"/>
  <c r="M11" i="17"/>
  <c r="S12" i="17"/>
  <c r="L13" i="17"/>
  <c r="G12" i="17"/>
  <c r="F11" i="17"/>
  <c r="V11" i="17"/>
  <c r="P12" i="17"/>
  <c r="E13" i="17"/>
  <c r="U13" i="17"/>
  <c r="O11" i="17"/>
  <c r="E12" i="17"/>
  <c r="U12" i="17"/>
  <c r="N13" i="17"/>
  <c r="H11" i="17"/>
  <c r="X11" i="17"/>
  <c r="N12" i="17"/>
  <c r="G13" i="17"/>
  <c r="W13" i="17"/>
  <c r="O12" i="17"/>
  <c r="T13" i="17"/>
  <c r="AB13" i="17"/>
  <c r="W12" i="17"/>
  <c r="J11" i="17"/>
  <c r="Z11" i="17"/>
  <c r="T12" i="17"/>
  <c r="I13" i="17"/>
  <c r="Y13" i="17"/>
  <c r="S11" i="17"/>
  <c r="I12" i="17"/>
  <c r="Y12" i="17"/>
  <c r="R13" i="17"/>
  <c r="L11" i="17"/>
  <c r="AB11" i="17"/>
  <c r="R12" i="17"/>
  <c r="K13" i="17"/>
  <c r="AA13" i="17"/>
  <c r="Y11" i="17"/>
  <c r="P13" i="17"/>
  <c r="I11" i="17"/>
  <c r="E11" i="17"/>
  <c r="H13" i="17"/>
  <c r="N11" i="17"/>
  <c r="H12" i="17"/>
  <c r="X12" i="17"/>
  <c r="M13" i="17"/>
  <c r="G11" i="17"/>
  <c r="W11" i="17"/>
  <c r="M12" i="17"/>
  <c r="F13" i="17"/>
  <c r="V13" i="17"/>
  <c r="P11" i="17"/>
  <c r="F12" i="17"/>
  <c r="V12" i="17"/>
  <c r="S13" i="18"/>
  <c r="G27" i="17"/>
  <c r="W27" i="17"/>
  <c r="V28" i="17"/>
  <c r="AA28" i="17"/>
  <c r="S27" i="17"/>
  <c r="R28" i="17"/>
  <c r="K29" i="17"/>
  <c r="J27" i="17"/>
  <c r="H28" i="17"/>
  <c r="G29" i="17"/>
  <c r="AB29" i="17"/>
  <c r="V27" i="17"/>
  <c r="T28" i="17"/>
  <c r="S29" i="17"/>
  <c r="M27" i="17"/>
  <c r="E28" i="17"/>
  <c r="U28" i="17"/>
  <c r="M29" i="17"/>
  <c r="AB27" i="17"/>
  <c r="K28" i="17"/>
  <c r="O29" i="17"/>
  <c r="T29" i="17"/>
  <c r="X27" i="17"/>
  <c r="W28" i="17"/>
  <c r="P29" i="17"/>
  <c r="O27" i="17"/>
  <c r="N28" i="17"/>
  <c r="L29" i="17"/>
  <c r="F27" i="17"/>
  <c r="AA27" i="17"/>
  <c r="Z28" i="17"/>
  <c r="X29" i="17"/>
  <c r="Q27" i="17"/>
  <c r="I28" i="17"/>
  <c r="Y28" i="17"/>
  <c r="Q29" i="17"/>
  <c r="P28" i="17"/>
  <c r="Z29" i="17"/>
  <c r="R27" i="17"/>
  <c r="H27" i="17"/>
  <c r="G28" i="17"/>
  <c r="AB28" i="17"/>
  <c r="V29" i="17"/>
  <c r="T27" i="17"/>
  <c r="S28" i="17"/>
  <c r="R29" i="17"/>
  <c r="K27" i="17"/>
  <c r="J28" i="17"/>
  <c r="H29" i="17"/>
  <c r="E27" i="17"/>
  <c r="U27" i="17"/>
  <c r="M28" i="17"/>
  <c r="E29" i="17"/>
  <c r="Y36" i="17"/>
  <c r="L37" i="17"/>
  <c r="W36" i="17"/>
  <c r="I37" i="17"/>
  <c r="V36" i="17"/>
  <c r="E36" i="17"/>
  <c r="P36" i="17"/>
  <c r="S36" i="17"/>
  <c r="U37" i="17"/>
  <c r="F37" i="17"/>
  <c r="X36" i="17"/>
  <c r="E37" i="17"/>
  <c r="Z37" i="17"/>
  <c r="T37" i="17"/>
  <c r="K36" i="17"/>
  <c r="U35" i="17"/>
  <c r="O37" i="17"/>
  <c r="T35" i="17"/>
  <c r="Q36" i="17"/>
  <c r="AA35" i="17"/>
  <c r="J37" i="17"/>
  <c r="M37" i="17"/>
  <c r="Z36" i="17"/>
  <c r="I36" i="17"/>
  <c r="T36" i="17"/>
  <c r="S37" i="17"/>
  <c r="Q37" i="17"/>
  <c r="F36" i="17"/>
  <c r="M35" i="17"/>
  <c r="X35" i="17"/>
  <c r="O35" i="17"/>
  <c r="V35" i="17"/>
  <c r="P35" i="17"/>
  <c r="R36" i="17"/>
  <c r="L36" i="17"/>
  <c r="V37" i="17"/>
  <c r="P37" i="17"/>
  <c r="K37" i="17"/>
  <c r="W35" i="17"/>
  <c r="AB36" i="17"/>
  <c r="J36" i="17"/>
  <c r="Q35" i="17"/>
  <c r="AB35" i="17"/>
  <c r="O36" i="17"/>
  <c r="N35" i="17"/>
  <c r="X37" i="17"/>
  <c r="H35" i="17"/>
  <c r="AA37" i="17"/>
  <c r="M36" i="17"/>
  <c r="G35" i="17"/>
  <c r="J35" i="17"/>
  <c r="W37" i="17"/>
  <c r="N36" i="17"/>
  <c r="H36" i="17"/>
  <c r="Y18" i="17"/>
  <c r="Y44" i="17"/>
  <c r="K43" i="17"/>
  <c r="O43" i="17"/>
  <c r="H44" i="17"/>
  <c r="N44" i="17"/>
  <c r="P43" i="17"/>
  <c r="O44" i="17"/>
  <c r="N45" i="17"/>
  <c r="I43" i="17"/>
  <c r="AB43" i="17"/>
  <c r="V44" i="17"/>
  <c r="T45" i="17"/>
  <c r="N43" i="17"/>
  <c r="L44" i="17"/>
  <c r="F45" i="17"/>
  <c r="AA45" i="17"/>
  <c r="E45" i="17"/>
  <c r="U45" i="17"/>
  <c r="I44" i="17"/>
  <c r="S44" i="17"/>
  <c r="X44" i="17"/>
  <c r="R45" i="17"/>
  <c r="W45" i="17"/>
  <c r="V43" i="17"/>
  <c r="T44" i="17"/>
  <c r="S45" i="17"/>
  <c r="M43" i="17"/>
  <c r="F44" i="17"/>
  <c r="AA44" i="17"/>
  <c r="Z45" i="17"/>
  <c r="S43" i="17"/>
  <c r="R44" i="17"/>
  <c r="K45" i="17"/>
  <c r="Q43" i="17"/>
  <c r="I45" i="17"/>
  <c r="R22" i="17"/>
  <c r="T22" i="17"/>
  <c r="L18" i="17"/>
  <c r="O22" i="17"/>
  <c r="V22" i="17"/>
  <c r="X22" i="17"/>
  <c r="N22" i="17"/>
  <c r="R22" i="18"/>
  <c r="Z18" i="17"/>
  <c r="U18" i="17"/>
  <c r="P18" i="17"/>
  <c r="S18" i="17"/>
  <c r="V18" i="17"/>
  <c r="H18" i="17"/>
  <c r="M18" i="17"/>
  <c r="N18" i="17"/>
  <c r="AB18" i="17"/>
  <c r="F18" i="17"/>
  <c r="X18" i="17"/>
  <c r="E18" i="17"/>
  <c r="J18" i="17"/>
  <c r="G18" i="17"/>
  <c r="AC15" i="17"/>
  <c r="W18" i="17"/>
  <c r="I18" i="17"/>
  <c r="AC17" i="17"/>
  <c r="O18" i="17"/>
  <c r="AC16" i="17"/>
  <c r="Q18" i="17"/>
  <c r="R18" i="17"/>
  <c r="K18" i="17"/>
  <c r="T18" i="17"/>
  <c r="AA18" i="17"/>
  <c r="W54" i="18"/>
  <c r="R50" i="18"/>
  <c r="W50" i="18"/>
  <c r="AB50" i="18"/>
  <c r="N50" i="18"/>
  <c r="Z50" i="18"/>
  <c r="P50" i="18"/>
  <c r="I50" i="18"/>
  <c r="Y50" i="18"/>
  <c r="P42" i="18"/>
  <c r="I54" i="18"/>
  <c r="H54" i="18"/>
  <c r="T54" i="18"/>
  <c r="S50" i="18"/>
  <c r="J50" i="18"/>
  <c r="M50" i="18"/>
  <c r="N54" i="18"/>
  <c r="V50" i="18"/>
  <c r="AC48" i="18"/>
  <c r="J54" i="18"/>
  <c r="AA54" i="18"/>
  <c r="X50" i="18"/>
  <c r="O50" i="18"/>
  <c r="F50" i="18"/>
  <c r="AA50" i="18"/>
  <c r="Q50" i="18"/>
  <c r="U42" i="18"/>
  <c r="F42" i="18"/>
  <c r="O42" i="18"/>
  <c r="H42" i="18"/>
  <c r="L54" i="18"/>
  <c r="L50" i="18"/>
  <c r="G50" i="18"/>
  <c r="H50" i="18"/>
  <c r="T50" i="18"/>
  <c r="K50" i="18"/>
  <c r="E50" i="18"/>
  <c r="AC47" i="18"/>
  <c r="U50" i="18"/>
  <c r="I42" i="18"/>
  <c r="S42" i="18"/>
  <c r="L42" i="18"/>
  <c r="K54" i="18"/>
  <c r="P54" i="18"/>
  <c r="AG39" i="18"/>
  <c r="AG36" i="18"/>
  <c r="AG37" i="18" s="1"/>
  <c r="AG39" i="17"/>
  <c r="AG36" i="17"/>
  <c r="AG37" i="17" s="1"/>
  <c r="R54" i="18" l="1"/>
  <c r="M22" i="18"/>
  <c r="AD40" i="18"/>
  <c r="AA22" i="17"/>
  <c r="E42" i="18"/>
  <c r="Y54" i="18"/>
  <c r="AA22" i="18"/>
  <c r="W42" i="18"/>
  <c r="J30" i="18"/>
  <c r="S58" i="17"/>
  <c r="O30" i="18"/>
  <c r="Y22" i="18"/>
  <c r="X54" i="18"/>
  <c r="E22" i="18"/>
  <c r="AD39" i="18"/>
  <c r="Z30" i="18"/>
  <c r="AB54" i="18"/>
  <c r="G54" i="18"/>
  <c r="T42" i="18"/>
  <c r="X42" i="18"/>
  <c r="AC52" i="18"/>
  <c r="AA42" i="18"/>
  <c r="AC53" i="18"/>
  <c r="AC40" i="18"/>
  <c r="K22" i="18"/>
  <c r="AD51" i="18"/>
  <c r="V54" i="18"/>
  <c r="Q22" i="18"/>
  <c r="AC41" i="18"/>
  <c r="G42" i="18"/>
  <c r="N42" i="18"/>
  <c r="K58" i="17"/>
  <c r="U58" i="17"/>
  <c r="AC39" i="18"/>
  <c r="AC51" i="18"/>
  <c r="AA58" i="17"/>
  <c r="AD52" i="18"/>
  <c r="L22" i="18"/>
  <c r="S54" i="18"/>
  <c r="Z22" i="18"/>
  <c r="AD41" i="18"/>
  <c r="AD42" i="18" s="1"/>
  <c r="I58" i="17"/>
  <c r="AD53" i="18"/>
  <c r="AB30" i="18"/>
  <c r="L58" i="17"/>
  <c r="H58" i="17"/>
  <c r="S22" i="18"/>
  <c r="G22" i="18"/>
  <c r="Q54" i="18"/>
  <c r="V58" i="17"/>
  <c r="N22" i="18"/>
  <c r="S22" i="17"/>
  <c r="H22" i="18"/>
  <c r="Q58" i="17"/>
  <c r="Y22" i="17"/>
  <c r="W26" i="17"/>
  <c r="L58" i="18"/>
  <c r="AB22" i="18"/>
  <c r="V26" i="17"/>
  <c r="U22" i="18"/>
  <c r="X30" i="18"/>
  <c r="J58" i="17"/>
  <c r="J26" i="17"/>
  <c r="M30" i="18"/>
  <c r="J22" i="17"/>
  <c r="S58" i="18"/>
  <c r="E58" i="17"/>
  <c r="J22" i="18"/>
  <c r="AD20" i="18"/>
  <c r="P22" i="18"/>
  <c r="F58" i="17"/>
  <c r="I22" i="18"/>
  <c r="U22" i="17"/>
  <c r="Z46" i="18"/>
  <c r="L30" i="18"/>
  <c r="AD21" i="18"/>
  <c r="T22" i="18"/>
  <c r="Q26" i="17"/>
  <c r="R34" i="17"/>
  <c r="V30" i="18"/>
  <c r="AC20" i="17"/>
  <c r="Q18" i="18"/>
  <c r="AD20" i="17"/>
  <c r="Y30" i="18"/>
  <c r="S30" i="18"/>
  <c r="Y58" i="17"/>
  <c r="K26" i="17"/>
  <c r="T58" i="17"/>
  <c r="P58" i="17"/>
  <c r="R26" i="17"/>
  <c r="AB58" i="17"/>
  <c r="AB26" i="18"/>
  <c r="P46" i="18"/>
  <c r="X22" i="18"/>
  <c r="F30" i="18"/>
  <c r="H30" i="18"/>
  <c r="T30" i="18"/>
  <c r="K34" i="17"/>
  <c r="W58" i="17"/>
  <c r="I18" i="18"/>
  <c r="O22" i="18"/>
  <c r="AC21" i="18"/>
  <c r="G30" i="18"/>
  <c r="Z26" i="17"/>
  <c r="R46" i="18"/>
  <c r="I30" i="18"/>
  <c r="K30" i="18"/>
  <c r="AD55" i="17"/>
  <c r="AD19" i="18"/>
  <c r="M58" i="17"/>
  <c r="V22" i="18"/>
  <c r="AC21" i="17"/>
  <c r="Z58" i="17"/>
  <c r="AC55" i="17"/>
  <c r="O58" i="17"/>
  <c r="L34" i="17"/>
  <c r="L18" i="18"/>
  <c r="R58" i="17"/>
  <c r="AD57" i="17"/>
  <c r="X58" i="17"/>
  <c r="G58" i="17"/>
  <c r="N58" i="17"/>
  <c r="G18" i="18"/>
  <c r="AC19" i="17"/>
  <c r="AD56" i="17"/>
  <c r="Q22" i="17"/>
  <c r="AD21" i="17"/>
  <c r="AC56" i="17"/>
  <c r="W34" i="17"/>
  <c r="AC57" i="17"/>
  <c r="Z34" i="17"/>
  <c r="W18" i="18"/>
  <c r="T18" i="18"/>
  <c r="E26" i="17"/>
  <c r="O26" i="17"/>
  <c r="L26" i="17"/>
  <c r="V34" i="18"/>
  <c r="R30" i="18"/>
  <c r="T34" i="17"/>
  <c r="H26" i="17"/>
  <c r="M18" i="18"/>
  <c r="F26" i="17"/>
  <c r="I26" i="17"/>
  <c r="AD32" i="17"/>
  <c r="AB26" i="17"/>
  <c r="Y26" i="17"/>
  <c r="O46" i="18"/>
  <c r="P26" i="18"/>
  <c r="E30" i="18"/>
  <c r="Y46" i="18"/>
  <c r="N30" i="18"/>
  <c r="P34" i="17"/>
  <c r="U34" i="17"/>
  <c r="P26" i="17"/>
  <c r="N26" i="17"/>
  <c r="G26" i="17"/>
  <c r="Z18" i="18"/>
  <c r="G34" i="17"/>
  <c r="AD23" i="17"/>
  <c r="X26" i="17"/>
  <c r="U26" i="17"/>
  <c r="Y18" i="18"/>
  <c r="T26" i="17"/>
  <c r="AB18" i="18"/>
  <c r="AD27" i="18"/>
  <c r="N46" i="18"/>
  <c r="E34" i="17"/>
  <c r="R18" i="18"/>
  <c r="S46" i="18"/>
  <c r="U34" i="18"/>
  <c r="F18" i="18"/>
  <c r="M26" i="17"/>
  <c r="O18" i="18"/>
  <c r="J58" i="18"/>
  <c r="Y34" i="17"/>
  <c r="P30" i="18"/>
  <c r="K18" i="18"/>
  <c r="R34" i="18"/>
  <c r="Q34" i="17"/>
  <c r="X34" i="17"/>
  <c r="X34" i="18"/>
  <c r="W30" i="18"/>
  <c r="AC27" i="18"/>
  <c r="W54" i="17"/>
  <c r="F46" i="18"/>
  <c r="AB34" i="18"/>
  <c r="H46" i="18"/>
  <c r="L46" i="18"/>
  <c r="I34" i="17"/>
  <c r="J34" i="17"/>
  <c r="V34" i="17"/>
  <c r="AA26" i="17"/>
  <c r="P58" i="18"/>
  <c r="W26" i="18"/>
  <c r="AD17" i="18"/>
  <c r="V42" i="17"/>
  <c r="O34" i="18"/>
  <c r="G34" i="18"/>
  <c r="U30" i="18"/>
  <c r="P18" i="18"/>
  <c r="Q46" i="18"/>
  <c r="G46" i="18"/>
  <c r="AD31" i="17"/>
  <c r="AB34" i="17"/>
  <c r="S34" i="17"/>
  <c r="N34" i="17"/>
  <c r="AC32" i="17"/>
  <c r="AA42" i="17"/>
  <c r="P34" i="18"/>
  <c r="F26" i="18"/>
  <c r="K46" i="18"/>
  <c r="AC31" i="17"/>
  <c r="AA34" i="17"/>
  <c r="AD33" i="17"/>
  <c r="H34" i="17"/>
  <c r="H58" i="18"/>
  <c r="J18" i="18"/>
  <c r="M26" i="18"/>
  <c r="M34" i="17"/>
  <c r="F34" i="17"/>
  <c r="Q34" i="18"/>
  <c r="AD25" i="17"/>
  <c r="E42" i="17"/>
  <c r="G58" i="18"/>
  <c r="R54" i="17"/>
  <c r="T54" i="17"/>
  <c r="W46" i="18"/>
  <c r="AC33" i="17"/>
  <c r="N18" i="18"/>
  <c r="O34" i="17"/>
  <c r="AC20" i="18"/>
  <c r="AA18" i="18"/>
  <c r="L34" i="18"/>
  <c r="AD28" i="18"/>
  <c r="V46" i="18"/>
  <c r="AB46" i="18"/>
  <c r="T46" i="18"/>
  <c r="L42" i="17"/>
  <c r="N26" i="18"/>
  <c r="M34" i="18"/>
  <c r="AC25" i="17"/>
  <c r="Y34" i="18"/>
  <c r="E34" i="18"/>
  <c r="AC44" i="18"/>
  <c r="AC45" i="18"/>
  <c r="R26" i="18"/>
  <c r="Z26" i="18"/>
  <c r="U46" i="18"/>
  <c r="I46" i="18"/>
  <c r="AA46" i="18"/>
  <c r="M46" i="18"/>
  <c r="V18" i="18"/>
  <c r="AD43" i="18"/>
  <c r="AD44" i="18"/>
  <c r="AB38" i="18"/>
  <c r="F34" i="18"/>
  <c r="O38" i="18"/>
  <c r="AC23" i="17"/>
  <c r="AA30" i="18"/>
  <c r="AD45" i="18"/>
  <c r="X54" i="17"/>
  <c r="J46" i="18"/>
  <c r="AC43" i="18"/>
  <c r="E46" i="18"/>
  <c r="AD16" i="18"/>
  <c r="N34" i="18"/>
  <c r="E18" i="18"/>
  <c r="H26" i="18"/>
  <c r="S26" i="18"/>
  <c r="K26" i="18"/>
  <c r="M54" i="17"/>
  <c r="AC19" i="18"/>
  <c r="Q30" i="18"/>
  <c r="J38" i="18"/>
  <c r="Z58" i="18"/>
  <c r="AA34" i="18"/>
  <c r="S34" i="18"/>
  <c r="Y26" i="18"/>
  <c r="Z34" i="18"/>
  <c r="J26" i="18"/>
  <c r="AA26" i="18"/>
  <c r="H18" i="18"/>
  <c r="T26" i="18"/>
  <c r="I26" i="18"/>
  <c r="F54" i="17"/>
  <c r="L54" i="17"/>
  <c r="Z38" i="18"/>
  <c r="J34" i="18"/>
  <c r="AD29" i="18"/>
  <c r="X26" i="18"/>
  <c r="AD24" i="18"/>
  <c r="E26" i="18"/>
  <c r="Q26" i="18"/>
  <c r="Z50" i="17"/>
  <c r="W38" i="18"/>
  <c r="E54" i="17"/>
  <c r="H34" i="18"/>
  <c r="AD25" i="18"/>
  <c r="U38" i="18"/>
  <c r="AC28" i="18"/>
  <c r="AC29" i="18"/>
  <c r="AC23" i="18"/>
  <c r="AC24" i="18"/>
  <c r="G26" i="18"/>
  <c r="AD31" i="18"/>
  <c r="AC17" i="18"/>
  <c r="S18" i="18"/>
  <c r="U26" i="18"/>
  <c r="O54" i="17"/>
  <c r="K50" i="17"/>
  <c r="AD24" i="17"/>
  <c r="U42" i="17"/>
  <c r="M50" i="17"/>
  <c r="AC31" i="18"/>
  <c r="F22" i="18"/>
  <c r="V26" i="18"/>
  <c r="AC25" i="18"/>
  <c r="M42" i="17"/>
  <c r="Z42" i="17"/>
  <c r="O42" i="17"/>
  <c r="I54" i="17"/>
  <c r="O26" i="18"/>
  <c r="G54" i="17"/>
  <c r="AA54" i="17"/>
  <c r="H54" i="17"/>
  <c r="AD23" i="18"/>
  <c r="Z54" i="17"/>
  <c r="L26" i="18"/>
  <c r="AD33" i="18"/>
  <c r="V38" i="18"/>
  <c r="Q58" i="18"/>
  <c r="AB58" i="18"/>
  <c r="K34" i="18"/>
  <c r="AD32" i="18"/>
  <c r="W34" i="18"/>
  <c r="I34" i="18"/>
  <c r="Q54" i="17"/>
  <c r="AD52" i="17"/>
  <c r="AC33" i="18"/>
  <c r="AC15" i="18"/>
  <c r="X50" i="17"/>
  <c r="AD51" i="17"/>
  <c r="U18" i="18"/>
  <c r="E38" i="18"/>
  <c r="I58" i="18"/>
  <c r="U58" i="18"/>
  <c r="AA58" i="18"/>
  <c r="O58" i="18"/>
  <c r="S54" i="17"/>
  <c r="T34" i="18"/>
  <c r="K42" i="17"/>
  <c r="AC32" i="18"/>
  <c r="W58" i="18"/>
  <c r="I38" i="18"/>
  <c r="S38" i="18"/>
  <c r="R58" i="18"/>
  <c r="P54" i="17"/>
  <c r="Y38" i="18"/>
  <c r="AD15" i="18"/>
  <c r="J42" i="17"/>
  <c r="K38" i="18"/>
  <c r="X38" i="18"/>
  <c r="T58" i="18"/>
  <c r="V54" i="17"/>
  <c r="AA38" i="18"/>
  <c r="X58" i="18"/>
  <c r="AD56" i="18"/>
  <c r="H50" i="17"/>
  <c r="AC16" i="18"/>
  <c r="AC57" i="18"/>
  <c r="Q50" i="17"/>
  <c r="O50" i="17"/>
  <c r="R50" i="17"/>
  <c r="X18" i="18"/>
  <c r="AD53" i="17"/>
  <c r="P38" i="18"/>
  <c r="AC53" i="17"/>
  <c r="AC52" i="17"/>
  <c r="AC51" i="17"/>
  <c r="N54" i="17"/>
  <c r="F58" i="18"/>
  <c r="Y42" i="17"/>
  <c r="J50" i="17"/>
  <c r="U54" i="17"/>
  <c r="K54" i="17"/>
  <c r="J54" i="17"/>
  <c r="E50" i="17"/>
  <c r="W50" i="17"/>
  <c r="F42" i="17"/>
  <c r="K58" i="18"/>
  <c r="N58" i="18"/>
  <c r="G38" i="18"/>
  <c r="N38" i="18"/>
  <c r="R42" i="17"/>
  <c r="W42" i="17"/>
  <c r="S42" i="17"/>
  <c r="N42" i="17"/>
  <c r="Y58" i="18"/>
  <c r="V58" i="18"/>
  <c r="AC56" i="18"/>
  <c r="Y54" i="17"/>
  <c r="AC55" i="18"/>
  <c r="AD39" i="17"/>
  <c r="AA50" i="17"/>
  <c r="T38" i="18"/>
  <c r="T42" i="17"/>
  <c r="P42" i="17"/>
  <c r="G42" i="17"/>
  <c r="E58" i="18"/>
  <c r="AD57" i="18"/>
  <c r="AD40" i="17"/>
  <c r="AD55" i="18"/>
  <c r="AC41" i="17"/>
  <c r="X42" i="17"/>
  <c r="AD41" i="17"/>
  <c r="AC40" i="17"/>
  <c r="AB42" i="17"/>
  <c r="M58" i="18"/>
  <c r="I42" i="17"/>
  <c r="AC39" i="17"/>
  <c r="I50" i="17"/>
  <c r="F50" i="17"/>
  <c r="S26" i="17"/>
  <c r="Q42" i="17"/>
  <c r="X46" i="17"/>
  <c r="H42" i="17"/>
  <c r="AC24" i="17"/>
  <c r="AD50" i="18"/>
  <c r="AC35" i="18"/>
  <c r="L38" i="18"/>
  <c r="P50" i="17"/>
  <c r="L50" i="17"/>
  <c r="N50" i="17"/>
  <c r="G50" i="17"/>
  <c r="Y50" i="17"/>
  <c r="S50" i="17"/>
  <c r="V50" i="17"/>
  <c r="H38" i="18"/>
  <c r="AD36" i="18"/>
  <c r="U50" i="17"/>
  <c r="AC48" i="17"/>
  <c r="AC36" i="18"/>
  <c r="AD35" i="18"/>
  <c r="AD37" i="18"/>
  <c r="AC37" i="18"/>
  <c r="Q38" i="18"/>
  <c r="AD48" i="17"/>
  <c r="M38" i="18"/>
  <c r="AC47" i="17"/>
  <c r="AB50" i="17"/>
  <c r="T50" i="17"/>
  <c r="AC49" i="17"/>
  <c r="AD47" i="17"/>
  <c r="R38" i="18"/>
  <c r="AD49" i="17"/>
  <c r="F38" i="18"/>
  <c r="Z14" i="17"/>
  <c r="AD18" i="17"/>
  <c r="AD11" i="17"/>
  <c r="AD44" i="17"/>
  <c r="AD36" i="17"/>
  <c r="AD13" i="18"/>
  <c r="AD12" i="18"/>
  <c r="AD45" i="17"/>
  <c r="AD35" i="17"/>
  <c r="AD28" i="17"/>
  <c r="AD37" i="17"/>
  <c r="AD13" i="17"/>
  <c r="AD11" i="18"/>
  <c r="AD12" i="17"/>
  <c r="AD29" i="17"/>
  <c r="AD43" i="17"/>
  <c r="AD27" i="17"/>
  <c r="Y14" i="18"/>
  <c r="W46" i="17"/>
  <c r="L30" i="17"/>
  <c r="T14" i="18"/>
  <c r="N30" i="17"/>
  <c r="AB30" i="17"/>
  <c r="X14" i="18"/>
  <c r="AB14" i="17"/>
  <c r="Q38" i="17"/>
  <c r="F14" i="18"/>
  <c r="L14" i="18"/>
  <c r="Z38" i="17"/>
  <c r="J14" i="18"/>
  <c r="Q14" i="18"/>
  <c r="M14" i="18"/>
  <c r="G46" i="17"/>
  <c r="Q46" i="17"/>
  <c r="G38" i="17"/>
  <c r="AA14" i="18"/>
  <c r="Y46" i="17"/>
  <c r="AA14" i="17"/>
  <c r="H38" i="17"/>
  <c r="L38" i="17"/>
  <c r="P30" i="17"/>
  <c r="F30" i="17"/>
  <c r="U30" i="17"/>
  <c r="P14" i="17"/>
  <c r="H14" i="18"/>
  <c r="K14" i="18"/>
  <c r="N14" i="18"/>
  <c r="J46" i="17"/>
  <c r="S14" i="17"/>
  <c r="I14" i="18"/>
  <c r="X38" i="17"/>
  <c r="K14" i="17"/>
  <c r="R38" i="17"/>
  <c r="W38" i="17"/>
  <c r="V38" i="17"/>
  <c r="X30" i="17"/>
  <c r="U46" i="17"/>
  <c r="M38" i="17"/>
  <c r="T38" i="17"/>
  <c r="Y38" i="17"/>
  <c r="T30" i="17"/>
  <c r="H30" i="17"/>
  <c r="Q30" i="17"/>
  <c r="AC11" i="17"/>
  <c r="Y14" i="17"/>
  <c r="W14" i="17"/>
  <c r="H14" i="17"/>
  <c r="O14" i="17"/>
  <c r="J14" i="17"/>
  <c r="Y30" i="17"/>
  <c r="F38" i="17"/>
  <c r="E14" i="17"/>
  <c r="L46" i="17"/>
  <c r="AB46" i="17"/>
  <c r="P46" i="17"/>
  <c r="I38" i="17"/>
  <c r="M46" i="17"/>
  <c r="O30" i="17"/>
  <c r="X14" i="17"/>
  <c r="Z46" i="17"/>
  <c r="H46" i="17"/>
  <c r="K38" i="17"/>
  <c r="Z30" i="17"/>
  <c r="N38" i="17"/>
  <c r="K30" i="17"/>
  <c r="V30" i="17"/>
  <c r="J30" i="17"/>
  <c r="AC13" i="17"/>
  <c r="V14" i="17"/>
  <c r="U14" i="18"/>
  <c r="AC11" i="18"/>
  <c r="S14" i="18"/>
  <c r="P14" i="18"/>
  <c r="R14" i="17"/>
  <c r="O14" i="18"/>
  <c r="AC29" i="17"/>
  <c r="I14" i="17"/>
  <c r="Q14" i="17"/>
  <c r="J38" i="17"/>
  <c r="P38" i="17"/>
  <c r="E30" i="17"/>
  <c r="AC28" i="17"/>
  <c r="AA30" i="17"/>
  <c r="M30" i="17"/>
  <c r="S30" i="17"/>
  <c r="G30" i="17"/>
  <c r="R30" i="17"/>
  <c r="W30" i="17"/>
  <c r="AC12" i="17"/>
  <c r="M14" i="17"/>
  <c r="L14" i="17"/>
  <c r="T14" i="17"/>
  <c r="N14" i="17"/>
  <c r="U14" i="17"/>
  <c r="G14" i="17"/>
  <c r="W14" i="18"/>
  <c r="AB14" i="18"/>
  <c r="Z14" i="18"/>
  <c r="AC13" i="18"/>
  <c r="R14" i="18"/>
  <c r="V14" i="18"/>
  <c r="AC12" i="18"/>
  <c r="G14" i="18"/>
  <c r="E14" i="18"/>
  <c r="AC27" i="17"/>
  <c r="I30" i="17"/>
  <c r="F14" i="17"/>
  <c r="O38" i="17"/>
  <c r="AB38" i="17"/>
  <c r="U38" i="17"/>
  <c r="E38" i="17"/>
  <c r="AA38" i="17"/>
  <c r="S38" i="17"/>
  <c r="AC36" i="17"/>
  <c r="AC35" i="17"/>
  <c r="AC37" i="17"/>
  <c r="F46" i="17"/>
  <c r="O46" i="17"/>
  <c r="AA46" i="17"/>
  <c r="T46" i="17"/>
  <c r="V46" i="17"/>
  <c r="K46" i="17"/>
  <c r="R46" i="17"/>
  <c r="AC44" i="17"/>
  <c r="N46" i="17"/>
  <c r="S46" i="17"/>
  <c r="AC43" i="17"/>
  <c r="AC45" i="17"/>
  <c r="I46" i="17"/>
  <c r="E46" i="17"/>
  <c r="AC18" i="17"/>
  <c r="AC54" i="18"/>
  <c r="AG43" i="18"/>
  <c r="AG40" i="18"/>
  <c r="AG41" i="18" s="1"/>
  <c r="AC50" i="18"/>
  <c r="AG40" i="17"/>
  <c r="AG41" i="17" s="1"/>
  <c r="AG43" i="17"/>
  <c r="AC42" i="18" l="1"/>
  <c r="AD54" i="18"/>
  <c r="AC22" i="17"/>
  <c r="AD22" i="18"/>
  <c r="AD22" i="17"/>
  <c r="AD58" i="17"/>
  <c r="AC22" i="18"/>
  <c r="AC58" i="17"/>
  <c r="AC34" i="17"/>
  <c r="AD26" i="17"/>
  <c r="AC46" i="18"/>
  <c r="AC30" i="18"/>
  <c r="AD30" i="18"/>
  <c r="AD34" i="17"/>
  <c r="AC18" i="18"/>
  <c r="AD46" i="18"/>
  <c r="AC26" i="17"/>
  <c r="AD18" i="18"/>
  <c r="AC26" i="18"/>
  <c r="AC34" i="18"/>
  <c r="AD34" i="18"/>
  <c r="AD26" i="18"/>
  <c r="AC58" i="18"/>
  <c r="AD54" i="17"/>
  <c r="AC54" i="17"/>
  <c r="AC42" i="17"/>
  <c r="AD58" i="18"/>
  <c r="AD42" i="17"/>
  <c r="AD38" i="18"/>
  <c r="AC50" i="17"/>
  <c r="AC38" i="18"/>
  <c r="AD50" i="17"/>
  <c r="AD14" i="17"/>
  <c r="AD30" i="17"/>
  <c r="AD46" i="17"/>
  <c r="AD14" i="18"/>
  <c r="AD38" i="17"/>
  <c r="AC14" i="18"/>
  <c r="AC14" i="17"/>
  <c r="AC30" i="17"/>
  <c r="AC38" i="17"/>
  <c r="AC46" i="17"/>
  <c r="AG44" i="18"/>
  <c r="AG45" i="18" s="1"/>
  <c r="AG47" i="18"/>
  <c r="AG44" i="17"/>
  <c r="AG45" i="17" s="1"/>
  <c r="AG47" i="17"/>
  <c r="AD59" i="18" l="1"/>
  <c r="AD59" i="17"/>
  <c r="AG48" i="18"/>
  <c r="AG49" i="18" s="1"/>
  <c r="AG51" i="18"/>
  <c r="AG48" i="17"/>
  <c r="AG49" i="17" s="1"/>
  <c r="AG51" i="17"/>
  <c r="AG55" i="18" l="1"/>
  <c r="AG56" i="18" s="1"/>
  <c r="AG57" i="18" s="1"/>
  <c r="AG52" i="18"/>
  <c r="AG53" i="18" s="1"/>
  <c r="AG55" i="17"/>
  <c r="AG56" i="17" s="1"/>
  <c r="AG57" i="17" s="1"/>
  <c r="AG52" i="17"/>
  <c r="AG53" i="17" s="1"/>
  <c r="AB86" i="14" l="1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Y78" i="15" l="1"/>
  <c r="U78" i="15"/>
  <c r="Q78" i="15"/>
  <c r="M78" i="15"/>
  <c r="I78" i="15"/>
  <c r="E78" i="15"/>
  <c r="Y77" i="15"/>
  <c r="U77" i="15"/>
  <c r="Q77" i="15"/>
  <c r="M77" i="15"/>
  <c r="I77" i="15"/>
  <c r="E77" i="15"/>
  <c r="Y76" i="15"/>
  <c r="U76" i="15"/>
  <c r="Q76" i="15"/>
  <c r="M76" i="15"/>
  <c r="I76" i="15"/>
  <c r="E76" i="15"/>
  <c r="Y74" i="15"/>
  <c r="U74" i="15"/>
  <c r="Q74" i="15"/>
  <c r="M74" i="15"/>
  <c r="I74" i="15"/>
  <c r="E74" i="15"/>
  <c r="Y73" i="15"/>
  <c r="U73" i="15"/>
  <c r="Q73" i="15"/>
  <c r="M73" i="15"/>
  <c r="I73" i="15"/>
  <c r="E73" i="15"/>
  <c r="Y72" i="15"/>
  <c r="U72" i="15"/>
  <c r="Q72" i="15"/>
  <c r="M72" i="15"/>
  <c r="I72" i="15"/>
  <c r="E72" i="15"/>
  <c r="Y70" i="15"/>
  <c r="U70" i="15"/>
  <c r="Q70" i="15"/>
  <c r="M70" i="15"/>
  <c r="I70" i="15"/>
  <c r="E70" i="15"/>
  <c r="Y69" i="15"/>
  <c r="U69" i="15"/>
  <c r="Q69" i="15"/>
  <c r="M69" i="15"/>
  <c r="I69" i="15"/>
  <c r="E69" i="15"/>
  <c r="Y68" i="15"/>
  <c r="U68" i="15"/>
  <c r="Q68" i="15"/>
  <c r="M68" i="15"/>
  <c r="I68" i="15"/>
  <c r="E68" i="15"/>
  <c r="Y66" i="15"/>
  <c r="U66" i="15"/>
  <c r="Q66" i="15"/>
  <c r="M66" i="15"/>
  <c r="I66" i="15"/>
  <c r="E66" i="15"/>
  <c r="Y65" i="15"/>
  <c r="U65" i="15"/>
  <c r="Q65" i="15"/>
  <c r="M65" i="15"/>
  <c r="I65" i="15"/>
  <c r="E65" i="15"/>
  <c r="Y64" i="15"/>
  <c r="U64" i="15"/>
  <c r="Q64" i="15"/>
  <c r="M64" i="15"/>
  <c r="I64" i="15"/>
  <c r="E64" i="15"/>
  <c r="F64" i="15"/>
  <c r="G64" i="15"/>
  <c r="H64" i="15"/>
  <c r="J64" i="15"/>
  <c r="K64" i="15"/>
  <c r="L64" i="15"/>
  <c r="N64" i="15"/>
  <c r="O64" i="15"/>
  <c r="P64" i="15"/>
  <c r="R64" i="15"/>
  <c r="S64" i="15"/>
  <c r="T64" i="15"/>
  <c r="V64" i="15"/>
  <c r="W64" i="15"/>
  <c r="X64" i="15"/>
  <c r="Z64" i="15"/>
  <c r="AA64" i="15"/>
  <c r="AB64" i="15"/>
  <c r="F65" i="15"/>
  <c r="G65" i="15"/>
  <c r="H65" i="15"/>
  <c r="J65" i="15"/>
  <c r="K65" i="15"/>
  <c r="L65" i="15"/>
  <c r="N65" i="15"/>
  <c r="O65" i="15"/>
  <c r="P65" i="15"/>
  <c r="R65" i="15"/>
  <c r="S65" i="15"/>
  <c r="T65" i="15"/>
  <c r="V65" i="15"/>
  <c r="W65" i="15"/>
  <c r="X65" i="15"/>
  <c r="Z65" i="15"/>
  <c r="AA65" i="15"/>
  <c r="AB65" i="15"/>
  <c r="F66" i="15"/>
  <c r="G66" i="15"/>
  <c r="H66" i="15"/>
  <c r="J66" i="15"/>
  <c r="K66" i="15"/>
  <c r="L66" i="15"/>
  <c r="N66" i="15"/>
  <c r="O66" i="15"/>
  <c r="P66" i="15"/>
  <c r="R66" i="15"/>
  <c r="S66" i="15"/>
  <c r="T66" i="15"/>
  <c r="V66" i="15"/>
  <c r="W66" i="15"/>
  <c r="X66" i="15"/>
  <c r="Z66" i="15"/>
  <c r="AA66" i="15"/>
  <c r="AB66" i="15"/>
  <c r="F68" i="15"/>
  <c r="G68" i="15"/>
  <c r="H68" i="15"/>
  <c r="J68" i="15"/>
  <c r="K68" i="15"/>
  <c r="L68" i="15"/>
  <c r="N68" i="15"/>
  <c r="O68" i="15"/>
  <c r="P68" i="15"/>
  <c r="R68" i="15"/>
  <c r="S68" i="15"/>
  <c r="T68" i="15"/>
  <c r="V68" i="15"/>
  <c r="W68" i="15"/>
  <c r="X68" i="15"/>
  <c r="Z68" i="15"/>
  <c r="AA68" i="15"/>
  <c r="AB68" i="15"/>
  <c r="F69" i="15"/>
  <c r="G69" i="15"/>
  <c r="H69" i="15"/>
  <c r="J69" i="15"/>
  <c r="K69" i="15"/>
  <c r="L69" i="15"/>
  <c r="N69" i="15"/>
  <c r="O69" i="15"/>
  <c r="P69" i="15"/>
  <c r="R69" i="15"/>
  <c r="S69" i="15"/>
  <c r="T69" i="15"/>
  <c r="V69" i="15"/>
  <c r="W69" i="15"/>
  <c r="X69" i="15"/>
  <c r="Z69" i="15"/>
  <c r="AA69" i="15"/>
  <c r="AB69" i="15"/>
  <c r="F70" i="15"/>
  <c r="G70" i="15"/>
  <c r="H70" i="15"/>
  <c r="J70" i="15"/>
  <c r="K70" i="15"/>
  <c r="L70" i="15"/>
  <c r="N70" i="15"/>
  <c r="O70" i="15"/>
  <c r="P70" i="15"/>
  <c r="R70" i="15"/>
  <c r="S70" i="15"/>
  <c r="T70" i="15"/>
  <c r="V70" i="15"/>
  <c r="W70" i="15"/>
  <c r="X70" i="15"/>
  <c r="Z70" i="15"/>
  <c r="AA70" i="15"/>
  <c r="AB70" i="15"/>
  <c r="F72" i="15"/>
  <c r="G72" i="15"/>
  <c r="H72" i="15"/>
  <c r="J72" i="15"/>
  <c r="K72" i="15"/>
  <c r="L72" i="15"/>
  <c r="N72" i="15"/>
  <c r="O72" i="15"/>
  <c r="P72" i="15"/>
  <c r="R72" i="15"/>
  <c r="S72" i="15"/>
  <c r="T72" i="15"/>
  <c r="V72" i="15"/>
  <c r="W72" i="15"/>
  <c r="X72" i="15"/>
  <c r="Z72" i="15"/>
  <c r="AA72" i="15"/>
  <c r="AB72" i="15"/>
  <c r="F73" i="15"/>
  <c r="G73" i="15"/>
  <c r="H73" i="15"/>
  <c r="J73" i="15"/>
  <c r="K73" i="15"/>
  <c r="L73" i="15"/>
  <c r="N73" i="15"/>
  <c r="O73" i="15"/>
  <c r="P73" i="15"/>
  <c r="R73" i="15"/>
  <c r="S73" i="15"/>
  <c r="T73" i="15"/>
  <c r="V73" i="15"/>
  <c r="W73" i="15"/>
  <c r="X73" i="15"/>
  <c r="Z73" i="15"/>
  <c r="AA73" i="15"/>
  <c r="AB73" i="15"/>
  <c r="F74" i="15"/>
  <c r="G74" i="15"/>
  <c r="H74" i="15"/>
  <c r="J74" i="15"/>
  <c r="K74" i="15"/>
  <c r="L74" i="15"/>
  <c r="N74" i="15"/>
  <c r="O74" i="15"/>
  <c r="P74" i="15"/>
  <c r="R74" i="15"/>
  <c r="S74" i="15"/>
  <c r="T74" i="15"/>
  <c r="V74" i="15"/>
  <c r="W74" i="15"/>
  <c r="X74" i="15"/>
  <c r="Z74" i="15"/>
  <c r="AA74" i="15"/>
  <c r="AB74" i="15"/>
  <c r="F76" i="15"/>
  <c r="G76" i="15"/>
  <c r="H76" i="15"/>
  <c r="J76" i="15"/>
  <c r="K76" i="15"/>
  <c r="L76" i="15"/>
  <c r="N76" i="15"/>
  <c r="O76" i="15"/>
  <c r="P76" i="15"/>
  <c r="R76" i="15"/>
  <c r="S76" i="15"/>
  <c r="T76" i="15"/>
  <c r="V76" i="15"/>
  <c r="W76" i="15"/>
  <c r="X76" i="15"/>
  <c r="Z76" i="15"/>
  <c r="AA76" i="15"/>
  <c r="AB76" i="15"/>
  <c r="F77" i="15"/>
  <c r="G77" i="15"/>
  <c r="H77" i="15"/>
  <c r="J77" i="15"/>
  <c r="K77" i="15"/>
  <c r="L77" i="15"/>
  <c r="N77" i="15"/>
  <c r="O77" i="15"/>
  <c r="P77" i="15"/>
  <c r="R77" i="15"/>
  <c r="S77" i="15"/>
  <c r="T77" i="15"/>
  <c r="V77" i="15"/>
  <c r="W77" i="15"/>
  <c r="X77" i="15"/>
  <c r="Z77" i="15"/>
  <c r="AA77" i="15"/>
  <c r="AB77" i="15"/>
  <c r="F78" i="15"/>
  <c r="G78" i="15"/>
  <c r="H78" i="15"/>
  <c r="J78" i="15"/>
  <c r="K78" i="15"/>
  <c r="L78" i="15"/>
  <c r="N78" i="15"/>
  <c r="O78" i="15"/>
  <c r="P78" i="15"/>
  <c r="R78" i="15"/>
  <c r="S78" i="15"/>
  <c r="T78" i="15"/>
  <c r="V78" i="15"/>
  <c r="W78" i="15"/>
  <c r="X78" i="15"/>
  <c r="Z78" i="15"/>
  <c r="AA78" i="15"/>
  <c r="AB78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C27" i="13" l="1"/>
  <c r="E27" i="13" l="1"/>
  <c r="A55" i="15" l="1"/>
  <c r="A51" i="15"/>
  <c r="A47" i="15"/>
  <c r="A43" i="15"/>
  <c r="A39" i="15"/>
  <c r="A35" i="15"/>
  <c r="A31" i="15"/>
  <c r="A27" i="15"/>
  <c r="A23" i="15"/>
  <c r="A19" i="15"/>
  <c r="A15" i="15"/>
  <c r="A11" i="15"/>
  <c r="A55" i="14"/>
  <c r="A51" i="14"/>
  <c r="A47" i="14"/>
  <c r="A43" i="14"/>
  <c r="A39" i="14"/>
  <c r="A35" i="14"/>
  <c r="A31" i="14"/>
  <c r="A27" i="14"/>
  <c r="A19" i="14"/>
  <c r="A15" i="14"/>
  <c r="A23" i="14"/>
  <c r="A11" i="14"/>
  <c r="A108" i="15" l="1"/>
  <c r="A104" i="15"/>
  <c r="A100" i="15"/>
  <c r="A96" i="15"/>
  <c r="A92" i="15"/>
  <c r="A88" i="15"/>
  <c r="A84" i="15"/>
  <c r="A80" i="15"/>
  <c r="A76" i="15"/>
  <c r="A72" i="15"/>
  <c r="A68" i="15"/>
  <c r="A64" i="15"/>
  <c r="D6" i="15"/>
  <c r="A108" i="14"/>
  <c r="A104" i="14"/>
  <c r="A100" i="14"/>
  <c r="A96" i="14"/>
  <c r="A92" i="14"/>
  <c r="A88" i="14"/>
  <c r="A84" i="14"/>
  <c r="A80" i="14"/>
  <c r="A76" i="14"/>
  <c r="A72" i="14"/>
  <c r="A68" i="14"/>
  <c r="A64" i="14"/>
  <c r="D6" i="14"/>
  <c r="B13" i="13"/>
  <c r="J108" i="14" l="1"/>
  <c r="A10" i="15" l="1"/>
  <c r="D11" i="15"/>
  <c r="D12" i="15"/>
  <c r="AG12" i="15"/>
  <c r="AG13" i="15" s="1"/>
  <c r="D13" i="15"/>
  <c r="D15" i="15"/>
  <c r="AF15" i="15"/>
  <c r="AF19" i="15" s="1"/>
  <c r="AF23" i="15" s="1"/>
  <c r="AF27" i="15" s="1"/>
  <c r="AF31" i="15" s="1"/>
  <c r="AF35" i="15" s="1"/>
  <c r="AF39" i="15" s="1"/>
  <c r="AF43" i="15" s="1"/>
  <c r="AF47" i="15" s="1"/>
  <c r="AF51" i="15" s="1"/>
  <c r="AF55" i="15" s="1"/>
  <c r="AG15" i="15"/>
  <c r="AG16" i="15" s="1"/>
  <c r="AG17" i="15" s="1"/>
  <c r="D16" i="15"/>
  <c r="AF16" i="15"/>
  <c r="AF20" i="15" s="1"/>
  <c r="AF24" i="15" s="1"/>
  <c r="AF28" i="15" s="1"/>
  <c r="AF32" i="15" s="1"/>
  <c r="AF36" i="15" s="1"/>
  <c r="AF40" i="15" s="1"/>
  <c r="AF44" i="15" s="1"/>
  <c r="AF48" i="15" s="1"/>
  <c r="AF52" i="15" s="1"/>
  <c r="AF56" i="15" s="1"/>
  <c r="D17" i="15"/>
  <c r="AF17" i="15"/>
  <c r="AF21" i="15" s="1"/>
  <c r="AF25" i="15" s="1"/>
  <c r="AF29" i="15" s="1"/>
  <c r="AF33" i="15" s="1"/>
  <c r="AF37" i="15" s="1"/>
  <c r="AF41" i="15" s="1"/>
  <c r="AF45" i="15" s="1"/>
  <c r="AF49" i="15" s="1"/>
  <c r="AF53" i="15" s="1"/>
  <c r="AF57" i="15" s="1"/>
  <c r="D19" i="15"/>
  <c r="D20" i="15"/>
  <c r="D21" i="15"/>
  <c r="D23" i="15"/>
  <c r="D24" i="15"/>
  <c r="D25" i="15"/>
  <c r="D27" i="15"/>
  <c r="D28" i="15"/>
  <c r="D29" i="15"/>
  <c r="D31" i="15"/>
  <c r="D32" i="15"/>
  <c r="D33" i="15"/>
  <c r="D35" i="15"/>
  <c r="D36" i="15"/>
  <c r="D37" i="15"/>
  <c r="D39" i="15"/>
  <c r="D40" i="15"/>
  <c r="D41" i="15"/>
  <c r="D43" i="15"/>
  <c r="D44" i="15"/>
  <c r="D45" i="15"/>
  <c r="D47" i="15"/>
  <c r="D48" i="15"/>
  <c r="D49" i="15"/>
  <c r="D51" i="15"/>
  <c r="D52" i="15"/>
  <c r="D53" i="15"/>
  <c r="D55" i="15"/>
  <c r="D56" i="15"/>
  <c r="D57" i="15"/>
  <c r="A63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AB93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X100" i="15"/>
  <c r="Y100" i="15"/>
  <c r="Z100" i="15"/>
  <c r="AA100" i="15"/>
  <c r="AB100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10" i="14"/>
  <c r="B11" i="14"/>
  <c r="D11" i="14"/>
  <c r="D12" i="14"/>
  <c r="D65" i="14" s="1"/>
  <c r="AG12" i="14"/>
  <c r="AG13" i="14" s="1"/>
  <c r="D13" i="14"/>
  <c r="D66" i="14" s="1"/>
  <c r="AC66" i="14" s="1"/>
  <c r="B15" i="14"/>
  <c r="D15" i="14"/>
  <c r="D68" i="14" s="1"/>
  <c r="AF15" i="14"/>
  <c r="AG15" i="14"/>
  <c r="AG16" i="14" s="1"/>
  <c r="AG17" i="14" s="1"/>
  <c r="D16" i="14"/>
  <c r="D69" i="14" s="1"/>
  <c r="AF16" i="14"/>
  <c r="AF20" i="14" s="1"/>
  <c r="AF24" i="14" s="1"/>
  <c r="AF28" i="14" s="1"/>
  <c r="AF32" i="14" s="1"/>
  <c r="AF36" i="14" s="1"/>
  <c r="AF40" i="14" s="1"/>
  <c r="AF44" i="14" s="1"/>
  <c r="AF48" i="14" s="1"/>
  <c r="AF52" i="14" s="1"/>
  <c r="AF56" i="14" s="1"/>
  <c r="D17" i="14"/>
  <c r="D70" i="14" s="1"/>
  <c r="AF17" i="14"/>
  <c r="AF21" i="14" s="1"/>
  <c r="AF25" i="14" s="1"/>
  <c r="AF29" i="14" s="1"/>
  <c r="AF33" i="14" s="1"/>
  <c r="AF37" i="14" s="1"/>
  <c r="AF41" i="14" s="1"/>
  <c r="AF45" i="14" s="1"/>
  <c r="AF49" i="14" s="1"/>
  <c r="AF53" i="14" s="1"/>
  <c r="AF57" i="14" s="1"/>
  <c r="B19" i="14"/>
  <c r="D19" i="14"/>
  <c r="D72" i="14" s="1"/>
  <c r="AF19" i="14"/>
  <c r="AF23" i="14" s="1"/>
  <c r="AF27" i="14" s="1"/>
  <c r="AF31" i="14" s="1"/>
  <c r="AF35" i="14" s="1"/>
  <c r="AF39" i="14" s="1"/>
  <c r="AF43" i="14" s="1"/>
  <c r="AF47" i="14" s="1"/>
  <c r="AF51" i="14" s="1"/>
  <c r="AF55" i="14" s="1"/>
  <c r="D20" i="14"/>
  <c r="D73" i="14" s="1"/>
  <c r="D21" i="14"/>
  <c r="D74" i="14" s="1"/>
  <c r="B23" i="14"/>
  <c r="D23" i="14"/>
  <c r="D76" i="14" s="1"/>
  <c r="D24" i="14"/>
  <c r="D77" i="14" s="1"/>
  <c r="D25" i="14"/>
  <c r="D78" i="14" s="1"/>
  <c r="B27" i="14"/>
  <c r="D27" i="14"/>
  <c r="D80" i="14" s="1"/>
  <c r="D28" i="14"/>
  <c r="D81" i="14" s="1"/>
  <c r="D29" i="14"/>
  <c r="D82" i="14" s="1"/>
  <c r="B31" i="14"/>
  <c r="D31" i="14"/>
  <c r="D84" i="14" s="1"/>
  <c r="D32" i="14"/>
  <c r="D85" i="14" s="1"/>
  <c r="D33" i="14"/>
  <c r="D86" i="14" s="1"/>
  <c r="B35" i="14"/>
  <c r="D35" i="14"/>
  <c r="D88" i="14" s="1"/>
  <c r="D36" i="14"/>
  <c r="D89" i="14" s="1"/>
  <c r="D37" i="14"/>
  <c r="D90" i="14" s="1"/>
  <c r="B39" i="14"/>
  <c r="D39" i="14"/>
  <c r="D92" i="14" s="1"/>
  <c r="D40" i="14"/>
  <c r="D93" i="14" s="1"/>
  <c r="D41" i="14"/>
  <c r="D94" i="14" s="1"/>
  <c r="B43" i="14"/>
  <c r="D43" i="14"/>
  <c r="D96" i="14" s="1"/>
  <c r="D44" i="14"/>
  <c r="D97" i="14" s="1"/>
  <c r="D45" i="14"/>
  <c r="D98" i="14" s="1"/>
  <c r="B47" i="14"/>
  <c r="D47" i="14"/>
  <c r="D100" i="14" s="1"/>
  <c r="D48" i="14"/>
  <c r="D101" i="14" s="1"/>
  <c r="D49" i="14"/>
  <c r="D102" i="14" s="1"/>
  <c r="B51" i="14"/>
  <c r="D51" i="14"/>
  <c r="D104" i="14" s="1"/>
  <c r="D52" i="14"/>
  <c r="D105" i="14" s="1"/>
  <c r="D53" i="14"/>
  <c r="D106" i="14" s="1"/>
  <c r="B55" i="14"/>
  <c r="D55" i="14"/>
  <c r="D108" i="14" s="1"/>
  <c r="D56" i="14"/>
  <c r="D109" i="14" s="1"/>
  <c r="D57" i="14"/>
  <c r="D110" i="14" s="1"/>
  <c r="A63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E108" i="14"/>
  <c r="F108" i="14"/>
  <c r="G108" i="14"/>
  <c r="H108" i="14"/>
  <c r="I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D108" i="15" l="1"/>
  <c r="D102" i="15"/>
  <c r="D97" i="15"/>
  <c r="D92" i="15"/>
  <c r="D86" i="15"/>
  <c r="D81" i="15"/>
  <c r="D76" i="15"/>
  <c r="D106" i="15"/>
  <c r="D101" i="15"/>
  <c r="E103" i="15" s="1"/>
  <c r="D96" i="15"/>
  <c r="D90" i="15"/>
  <c r="AC90" i="15" s="1"/>
  <c r="D85" i="15"/>
  <c r="D80" i="15"/>
  <c r="D74" i="15"/>
  <c r="D70" i="15"/>
  <c r="D110" i="15"/>
  <c r="D105" i="15"/>
  <c r="D100" i="15"/>
  <c r="D94" i="15"/>
  <c r="D89" i="15"/>
  <c r="D84" i="15"/>
  <c r="D78" i="15"/>
  <c r="S79" i="15" s="1"/>
  <c r="D73" i="15"/>
  <c r="V75" i="15" s="1"/>
  <c r="D64" i="15"/>
  <c r="AC64" i="15" s="1"/>
  <c r="D109" i="15"/>
  <c r="D104" i="15"/>
  <c r="D98" i="15"/>
  <c r="D93" i="15"/>
  <c r="D88" i="15"/>
  <c r="D82" i="15"/>
  <c r="N83" i="15" s="1"/>
  <c r="D77" i="15"/>
  <c r="D72" i="15"/>
  <c r="D69" i="15"/>
  <c r="D66" i="15"/>
  <c r="AC66" i="15" s="1"/>
  <c r="AA83" i="14"/>
  <c r="P83" i="14"/>
  <c r="F83" i="14"/>
  <c r="E83" i="14"/>
  <c r="J83" i="14"/>
  <c r="Z83" i="14"/>
  <c r="N83" i="14"/>
  <c r="R83" i="14"/>
  <c r="M83" i="14"/>
  <c r="V83" i="14"/>
  <c r="K83" i="14"/>
  <c r="S83" i="14"/>
  <c r="T83" i="14"/>
  <c r="Y83" i="14"/>
  <c r="L83" i="14"/>
  <c r="W83" i="14"/>
  <c r="X83" i="14"/>
  <c r="I83" i="14"/>
  <c r="O83" i="14"/>
  <c r="U83" i="14"/>
  <c r="G83" i="14"/>
  <c r="AB83" i="14"/>
  <c r="Q83" i="14"/>
  <c r="H83" i="14"/>
  <c r="M79" i="14"/>
  <c r="Z79" i="14"/>
  <c r="N79" i="14"/>
  <c r="AA79" i="14"/>
  <c r="E79" i="14"/>
  <c r="V79" i="14"/>
  <c r="K79" i="14"/>
  <c r="P79" i="14"/>
  <c r="R79" i="14"/>
  <c r="J79" i="14"/>
  <c r="F79" i="14"/>
  <c r="S79" i="14"/>
  <c r="T79" i="14"/>
  <c r="Y79" i="14"/>
  <c r="O79" i="14"/>
  <c r="W79" i="14"/>
  <c r="X79" i="14"/>
  <c r="I79" i="14"/>
  <c r="L79" i="14"/>
  <c r="G79" i="14"/>
  <c r="H79" i="14"/>
  <c r="AB79" i="14"/>
  <c r="Q79" i="14"/>
  <c r="U79" i="14"/>
  <c r="V75" i="14"/>
  <c r="K75" i="14"/>
  <c r="R75" i="14"/>
  <c r="J75" i="14"/>
  <c r="Z75" i="14"/>
  <c r="M75" i="14"/>
  <c r="AA75" i="14"/>
  <c r="P75" i="14"/>
  <c r="F75" i="14"/>
  <c r="E75" i="14"/>
  <c r="N75" i="14"/>
  <c r="S75" i="14"/>
  <c r="X75" i="14"/>
  <c r="Y75" i="14"/>
  <c r="U75" i="14"/>
  <c r="W75" i="14"/>
  <c r="H75" i="14"/>
  <c r="AB75" i="14"/>
  <c r="I75" i="14"/>
  <c r="G75" i="14"/>
  <c r="L75" i="14"/>
  <c r="Q75" i="14"/>
  <c r="O75" i="14"/>
  <c r="T75" i="14"/>
  <c r="AB71" i="14"/>
  <c r="K71" i="14"/>
  <c r="W71" i="14"/>
  <c r="G71" i="14"/>
  <c r="S71" i="14"/>
  <c r="O71" i="14"/>
  <c r="I71" i="14"/>
  <c r="F71" i="14"/>
  <c r="R71" i="14"/>
  <c r="H71" i="14"/>
  <c r="X71" i="14"/>
  <c r="Y71" i="14"/>
  <c r="J71" i="14"/>
  <c r="T71" i="14"/>
  <c r="M71" i="14"/>
  <c r="N71" i="14"/>
  <c r="Z71" i="14"/>
  <c r="AA71" i="14"/>
  <c r="L71" i="14"/>
  <c r="E71" i="14"/>
  <c r="Q71" i="14"/>
  <c r="V71" i="14"/>
  <c r="U71" i="14"/>
  <c r="P71" i="14"/>
  <c r="F83" i="15"/>
  <c r="J83" i="15"/>
  <c r="V83" i="15"/>
  <c r="Z83" i="15"/>
  <c r="E83" i="15"/>
  <c r="U83" i="15"/>
  <c r="G83" i="15"/>
  <c r="K83" i="15"/>
  <c r="O83" i="15"/>
  <c r="S83" i="15"/>
  <c r="W83" i="15"/>
  <c r="AA83" i="15"/>
  <c r="M83" i="15"/>
  <c r="Y83" i="15"/>
  <c r="H83" i="15"/>
  <c r="L83" i="15"/>
  <c r="P83" i="15"/>
  <c r="T83" i="15"/>
  <c r="X83" i="15"/>
  <c r="AB83" i="15"/>
  <c r="I83" i="15"/>
  <c r="Q83" i="15"/>
  <c r="H75" i="15"/>
  <c r="N75" i="15"/>
  <c r="AG19" i="15"/>
  <c r="AG20" i="15" s="1"/>
  <c r="AG21" i="15" s="1"/>
  <c r="AG19" i="14"/>
  <c r="AG20" i="14" s="1"/>
  <c r="AG21" i="14" s="1"/>
  <c r="D68" i="15"/>
  <c r="D65" i="15"/>
  <c r="D14" i="14"/>
  <c r="AC105" i="15"/>
  <c r="AC106" i="15"/>
  <c r="D107" i="15"/>
  <c r="D111" i="14"/>
  <c r="D107" i="14"/>
  <c r="D103" i="14"/>
  <c r="D99" i="14"/>
  <c r="D95" i="14"/>
  <c r="D91" i="14"/>
  <c r="D87" i="14"/>
  <c r="D83" i="14"/>
  <c r="D79" i="14"/>
  <c r="D75" i="14"/>
  <c r="D71" i="14"/>
  <c r="D64" i="14"/>
  <c r="D22" i="14"/>
  <c r="AC74" i="14"/>
  <c r="AC73" i="14"/>
  <c r="AC70" i="14"/>
  <c r="AC69" i="14"/>
  <c r="D50" i="14"/>
  <c r="AC110" i="15"/>
  <c r="AC108" i="15"/>
  <c r="AC109" i="15"/>
  <c r="D58" i="14"/>
  <c r="D34" i="14"/>
  <c r="D111" i="15"/>
  <c r="AC101" i="15"/>
  <c r="AC70" i="15"/>
  <c r="AC102" i="15"/>
  <c r="AC69" i="15"/>
  <c r="D95" i="15"/>
  <c r="D83" i="15"/>
  <c r="D58" i="15"/>
  <c r="D50" i="15"/>
  <c r="D14" i="15"/>
  <c r="D42" i="15"/>
  <c r="D26" i="15"/>
  <c r="D22" i="15"/>
  <c r="D42" i="14"/>
  <c r="D54" i="14"/>
  <c r="D26" i="14"/>
  <c r="D38" i="14"/>
  <c r="AC82" i="14"/>
  <c r="AC65" i="14"/>
  <c r="D46" i="14"/>
  <c r="D30" i="14"/>
  <c r="D18" i="14"/>
  <c r="D18" i="15"/>
  <c r="AC94" i="15"/>
  <c r="D54" i="15"/>
  <c r="D46" i="15"/>
  <c r="D38" i="15"/>
  <c r="D34" i="15"/>
  <c r="D30" i="15"/>
  <c r="AA111" i="15"/>
  <c r="Y111" i="15"/>
  <c r="W111" i="15"/>
  <c r="U111" i="15"/>
  <c r="S111" i="15"/>
  <c r="Q111" i="15"/>
  <c r="O111" i="15"/>
  <c r="M111" i="15"/>
  <c r="K111" i="15"/>
  <c r="I111" i="15"/>
  <c r="G111" i="15"/>
  <c r="E111" i="15"/>
  <c r="AB111" i="15"/>
  <c r="Z111" i="15"/>
  <c r="X111" i="15"/>
  <c r="V111" i="15"/>
  <c r="T111" i="15"/>
  <c r="R111" i="15"/>
  <c r="P111" i="15"/>
  <c r="N111" i="15"/>
  <c r="L111" i="15"/>
  <c r="J111" i="15"/>
  <c r="H111" i="15"/>
  <c r="F111" i="15"/>
  <c r="AA107" i="15"/>
  <c r="Y107" i="15"/>
  <c r="W107" i="15"/>
  <c r="U107" i="15"/>
  <c r="S107" i="15"/>
  <c r="Q107" i="15"/>
  <c r="O107" i="15"/>
  <c r="M107" i="15"/>
  <c r="K107" i="15"/>
  <c r="I107" i="15"/>
  <c r="G107" i="15"/>
  <c r="E107" i="15"/>
  <c r="AB107" i="15"/>
  <c r="Z107" i="15"/>
  <c r="X107" i="15"/>
  <c r="V107" i="15"/>
  <c r="T107" i="15"/>
  <c r="R107" i="15"/>
  <c r="P107" i="15"/>
  <c r="N107" i="15"/>
  <c r="L107" i="15"/>
  <c r="J107" i="15"/>
  <c r="H107" i="15"/>
  <c r="F107" i="15"/>
  <c r="M103" i="15"/>
  <c r="I103" i="15"/>
  <c r="G103" i="15"/>
  <c r="N103" i="15"/>
  <c r="J103" i="15"/>
  <c r="H103" i="15"/>
  <c r="AA95" i="15"/>
  <c r="Y95" i="15"/>
  <c r="W95" i="15"/>
  <c r="U95" i="15"/>
  <c r="S95" i="15"/>
  <c r="Q95" i="15"/>
  <c r="O95" i="15"/>
  <c r="M95" i="15"/>
  <c r="K95" i="15"/>
  <c r="I95" i="15"/>
  <c r="G95" i="15"/>
  <c r="E95" i="15"/>
  <c r="AB95" i="15"/>
  <c r="Z95" i="15"/>
  <c r="X95" i="15"/>
  <c r="V95" i="15"/>
  <c r="T95" i="15"/>
  <c r="R95" i="15"/>
  <c r="P95" i="15"/>
  <c r="N95" i="15"/>
  <c r="L95" i="15"/>
  <c r="J95" i="15"/>
  <c r="H95" i="15"/>
  <c r="F95" i="15"/>
  <c r="M91" i="15"/>
  <c r="I91" i="15"/>
  <c r="G91" i="15"/>
  <c r="N91" i="15"/>
  <c r="J91" i="15"/>
  <c r="H91" i="15"/>
  <c r="AC93" i="15"/>
  <c r="AC81" i="15"/>
  <c r="AC82" i="15"/>
  <c r="AC80" i="15"/>
  <c r="AC72" i="14"/>
  <c r="AC88" i="15"/>
  <c r="AC89" i="15"/>
  <c r="AC74" i="15"/>
  <c r="AC72" i="15"/>
  <c r="AC84" i="14"/>
  <c r="AB87" i="14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B107" i="14"/>
  <c r="Z107" i="14"/>
  <c r="X107" i="14"/>
  <c r="V107" i="14"/>
  <c r="T107" i="14"/>
  <c r="R107" i="14"/>
  <c r="P107" i="14"/>
  <c r="N107" i="14"/>
  <c r="L107" i="14"/>
  <c r="J107" i="14"/>
  <c r="H107" i="14"/>
  <c r="F107" i="14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B99" i="14"/>
  <c r="Z99" i="14"/>
  <c r="X99" i="14"/>
  <c r="V99" i="14"/>
  <c r="T99" i="14"/>
  <c r="R99" i="14"/>
  <c r="P99" i="14"/>
  <c r="N99" i="14"/>
  <c r="L99" i="14"/>
  <c r="J99" i="14"/>
  <c r="H99" i="14"/>
  <c r="F99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B91" i="14"/>
  <c r="Z91" i="14"/>
  <c r="X91" i="14"/>
  <c r="V91" i="14"/>
  <c r="T91" i="14"/>
  <c r="R91" i="14"/>
  <c r="P91" i="14"/>
  <c r="N91" i="14"/>
  <c r="L91" i="14"/>
  <c r="J91" i="14"/>
  <c r="H91" i="14"/>
  <c r="F91" i="14"/>
  <c r="Z87" i="14"/>
  <c r="X87" i="14"/>
  <c r="V87" i="14"/>
  <c r="T87" i="14"/>
  <c r="R87" i="14"/>
  <c r="P87" i="14"/>
  <c r="N87" i="14"/>
  <c r="L87" i="14"/>
  <c r="J87" i="14"/>
  <c r="H87" i="14"/>
  <c r="F87" i="14"/>
  <c r="AA111" i="14"/>
  <c r="Y111" i="14"/>
  <c r="W111" i="14"/>
  <c r="U111" i="14"/>
  <c r="S111" i="14"/>
  <c r="Q111" i="14"/>
  <c r="O111" i="14"/>
  <c r="M111" i="14"/>
  <c r="K111" i="14"/>
  <c r="I111" i="14"/>
  <c r="G111" i="14"/>
  <c r="E111" i="14"/>
  <c r="AA107" i="14"/>
  <c r="Y107" i="14"/>
  <c r="W107" i="14"/>
  <c r="U107" i="14"/>
  <c r="S107" i="14"/>
  <c r="Q107" i="14"/>
  <c r="O107" i="14"/>
  <c r="M107" i="14"/>
  <c r="K107" i="14"/>
  <c r="I107" i="14"/>
  <c r="G107" i="14"/>
  <c r="E107" i="14"/>
  <c r="AA103" i="14"/>
  <c r="Y103" i="14"/>
  <c r="W103" i="14"/>
  <c r="U103" i="14"/>
  <c r="S103" i="14"/>
  <c r="Q103" i="14"/>
  <c r="O103" i="14"/>
  <c r="M103" i="14"/>
  <c r="K103" i="14"/>
  <c r="I103" i="14"/>
  <c r="G103" i="14"/>
  <c r="E103" i="14"/>
  <c r="AA99" i="14"/>
  <c r="Y99" i="14"/>
  <c r="W99" i="14"/>
  <c r="U99" i="14"/>
  <c r="S99" i="14"/>
  <c r="Q99" i="14"/>
  <c r="O99" i="14"/>
  <c r="M99" i="14"/>
  <c r="K99" i="14"/>
  <c r="I99" i="14"/>
  <c r="G99" i="14"/>
  <c r="E99" i="14"/>
  <c r="AA95" i="14"/>
  <c r="Y95" i="14"/>
  <c r="W95" i="14"/>
  <c r="U95" i="14"/>
  <c r="S95" i="14"/>
  <c r="Q95" i="14"/>
  <c r="O95" i="14"/>
  <c r="M95" i="14"/>
  <c r="K95" i="14"/>
  <c r="I95" i="14"/>
  <c r="G95" i="14"/>
  <c r="E95" i="14"/>
  <c r="AA91" i="14"/>
  <c r="Y91" i="14"/>
  <c r="W91" i="14"/>
  <c r="U91" i="14"/>
  <c r="S91" i="14"/>
  <c r="Q91" i="14"/>
  <c r="O91" i="14"/>
  <c r="M91" i="14"/>
  <c r="K91" i="14"/>
  <c r="I91" i="14"/>
  <c r="G91" i="14"/>
  <c r="E91" i="14"/>
  <c r="AA87" i="14"/>
  <c r="Y87" i="14"/>
  <c r="W87" i="14"/>
  <c r="U87" i="14"/>
  <c r="S87" i="14"/>
  <c r="Q87" i="14"/>
  <c r="O87" i="14"/>
  <c r="M87" i="14"/>
  <c r="K87" i="14"/>
  <c r="I87" i="14"/>
  <c r="G87" i="14"/>
  <c r="E87" i="14"/>
  <c r="AC90" i="14"/>
  <c r="AC89" i="14"/>
  <c r="AC88" i="14"/>
  <c r="AC94" i="14"/>
  <c r="AC92" i="14"/>
  <c r="AC78" i="14"/>
  <c r="AC76" i="14"/>
  <c r="AC97" i="15"/>
  <c r="AC86" i="15"/>
  <c r="AC93" i="14"/>
  <c r="AC86" i="14"/>
  <c r="AC77" i="14"/>
  <c r="AC104" i="15"/>
  <c r="AC98" i="15"/>
  <c r="AC85" i="14"/>
  <c r="AC80" i="14"/>
  <c r="AC68" i="14"/>
  <c r="AC92" i="15"/>
  <c r="AC76" i="15"/>
  <c r="AC81" i="14"/>
  <c r="AC100" i="15"/>
  <c r="AC77" i="15"/>
  <c r="AC96" i="14"/>
  <c r="AC110" i="14"/>
  <c r="AC109" i="14"/>
  <c r="AC108" i="14"/>
  <c r="AC106" i="14"/>
  <c r="AC105" i="14"/>
  <c r="AC104" i="14"/>
  <c r="AC102" i="14"/>
  <c r="AC101" i="14"/>
  <c r="AC100" i="14"/>
  <c r="AC98" i="14"/>
  <c r="AC97" i="14"/>
  <c r="K87" i="15" l="1"/>
  <c r="AC73" i="15"/>
  <c r="R83" i="15"/>
  <c r="R75" i="15"/>
  <c r="K75" i="15"/>
  <c r="E91" i="15"/>
  <c r="K99" i="15"/>
  <c r="M87" i="15"/>
  <c r="AC84" i="15"/>
  <c r="L91" i="15"/>
  <c r="K91" i="15"/>
  <c r="L103" i="15"/>
  <c r="K103" i="15"/>
  <c r="E75" i="15"/>
  <c r="F75" i="15"/>
  <c r="P91" i="15"/>
  <c r="O91" i="15"/>
  <c r="P103" i="15"/>
  <c r="O103" i="15"/>
  <c r="D103" i="15"/>
  <c r="Y75" i="15"/>
  <c r="G75" i="15"/>
  <c r="U75" i="15"/>
  <c r="R91" i="15"/>
  <c r="Q91" i="15"/>
  <c r="R103" i="15"/>
  <c r="Q103" i="15"/>
  <c r="P75" i="15"/>
  <c r="AB75" i="15"/>
  <c r="T91" i="15"/>
  <c r="S91" i="15"/>
  <c r="T103" i="15"/>
  <c r="S103" i="15"/>
  <c r="D75" i="15"/>
  <c r="I75" i="15"/>
  <c r="W75" i="15"/>
  <c r="V91" i="15"/>
  <c r="U91" i="15"/>
  <c r="V103" i="15"/>
  <c r="U103" i="15"/>
  <c r="M75" i="15"/>
  <c r="O75" i="15"/>
  <c r="X91" i="15"/>
  <c r="W91" i="15"/>
  <c r="X103" i="15"/>
  <c r="W103" i="15"/>
  <c r="Q75" i="15"/>
  <c r="J75" i="15"/>
  <c r="N87" i="15"/>
  <c r="Z91" i="15"/>
  <c r="Y91" i="15"/>
  <c r="Z103" i="15"/>
  <c r="Y103" i="15"/>
  <c r="T75" i="15"/>
  <c r="S75" i="15"/>
  <c r="Z75" i="15"/>
  <c r="AB91" i="15"/>
  <c r="AA91" i="15"/>
  <c r="AB103" i="15"/>
  <c r="AA103" i="15"/>
  <c r="D91" i="15"/>
  <c r="L75" i="15"/>
  <c r="AA75" i="15"/>
  <c r="F91" i="15"/>
  <c r="F103" i="15"/>
  <c r="X75" i="15"/>
  <c r="M79" i="15"/>
  <c r="N79" i="15"/>
  <c r="N99" i="15"/>
  <c r="R99" i="15"/>
  <c r="M99" i="15"/>
  <c r="Q99" i="15"/>
  <c r="AC78" i="15"/>
  <c r="AC96" i="15"/>
  <c r="AB79" i="15"/>
  <c r="K79" i="15"/>
  <c r="P87" i="15"/>
  <c r="O87" i="15"/>
  <c r="P99" i="15"/>
  <c r="O99" i="15"/>
  <c r="F79" i="15"/>
  <c r="I79" i="15"/>
  <c r="T87" i="15"/>
  <c r="S87" i="15"/>
  <c r="T99" i="15"/>
  <c r="S99" i="15"/>
  <c r="D99" i="15"/>
  <c r="G79" i="15"/>
  <c r="Z79" i="15"/>
  <c r="V87" i="15"/>
  <c r="U87" i="15"/>
  <c r="V99" i="15"/>
  <c r="U99" i="15"/>
  <c r="L79" i="15"/>
  <c r="U79" i="15"/>
  <c r="Q87" i="15"/>
  <c r="AC85" i="15"/>
  <c r="X87" i="15"/>
  <c r="W87" i="15"/>
  <c r="X99" i="15"/>
  <c r="W99" i="15"/>
  <c r="T79" i="15"/>
  <c r="P79" i="15"/>
  <c r="Z87" i="15"/>
  <c r="Y87" i="15"/>
  <c r="Z99" i="15"/>
  <c r="Y99" i="15"/>
  <c r="D79" i="15"/>
  <c r="O79" i="15"/>
  <c r="J79" i="15"/>
  <c r="AB87" i="15"/>
  <c r="AA87" i="15"/>
  <c r="AB99" i="15"/>
  <c r="AA99" i="15"/>
  <c r="W79" i="15"/>
  <c r="E79" i="15"/>
  <c r="F87" i="15"/>
  <c r="E87" i="15"/>
  <c r="F99" i="15"/>
  <c r="E99" i="15"/>
  <c r="R79" i="15"/>
  <c r="X79" i="15"/>
  <c r="H87" i="15"/>
  <c r="G87" i="15"/>
  <c r="H99" i="15"/>
  <c r="G99" i="15"/>
  <c r="D87" i="15"/>
  <c r="AA79" i="15"/>
  <c r="H79" i="15"/>
  <c r="J87" i="15"/>
  <c r="I87" i="15"/>
  <c r="J99" i="15"/>
  <c r="I99" i="15"/>
  <c r="D67" i="15"/>
  <c r="V79" i="15"/>
  <c r="Y79" i="15"/>
  <c r="R87" i="15"/>
  <c r="L87" i="15"/>
  <c r="L99" i="15"/>
  <c r="Q79" i="15"/>
  <c r="V67" i="14"/>
  <c r="F67" i="14"/>
  <c r="R67" i="14"/>
  <c r="E67" i="14"/>
  <c r="N67" i="14"/>
  <c r="Z67" i="14"/>
  <c r="J67" i="14"/>
  <c r="K67" i="14"/>
  <c r="AA67" i="14"/>
  <c r="P67" i="14"/>
  <c r="M67" i="14"/>
  <c r="W67" i="14"/>
  <c r="O67" i="14"/>
  <c r="T67" i="14"/>
  <c r="Q67" i="14"/>
  <c r="AB67" i="14"/>
  <c r="Y67" i="14"/>
  <c r="S67" i="14"/>
  <c r="H67" i="14"/>
  <c r="X67" i="14"/>
  <c r="U67" i="14"/>
  <c r="G67" i="14"/>
  <c r="L67" i="14"/>
  <c r="I67" i="14"/>
  <c r="M67" i="15"/>
  <c r="F67" i="15"/>
  <c r="AA67" i="15"/>
  <c r="F71" i="15"/>
  <c r="K71" i="15"/>
  <c r="R71" i="15"/>
  <c r="X71" i="15"/>
  <c r="O71" i="15"/>
  <c r="AB71" i="15"/>
  <c r="G71" i="15"/>
  <c r="L71" i="15"/>
  <c r="S71" i="15"/>
  <c r="Z71" i="15"/>
  <c r="J71" i="15"/>
  <c r="H71" i="15"/>
  <c r="N71" i="15"/>
  <c r="V71" i="15"/>
  <c r="AA71" i="15"/>
  <c r="W71" i="15"/>
  <c r="Y71" i="15"/>
  <c r="U71" i="15"/>
  <c r="Q71" i="15"/>
  <c r="M71" i="15"/>
  <c r="E71" i="15"/>
  <c r="T71" i="15"/>
  <c r="I71" i="15"/>
  <c r="P71" i="15"/>
  <c r="Q67" i="15"/>
  <c r="I67" i="15"/>
  <c r="X67" i="15"/>
  <c r="G67" i="15"/>
  <c r="K67" i="15"/>
  <c r="V67" i="15"/>
  <c r="N67" i="15"/>
  <c r="P67" i="15"/>
  <c r="Y67" i="15"/>
  <c r="U67" i="15"/>
  <c r="R67" i="15"/>
  <c r="AB67" i="15"/>
  <c r="Z67" i="15"/>
  <c r="O67" i="15"/>
  <c r="T67" i="15"/>
  <c r="E67" i="15"/>
  <c r="H67" i="15"/>
  <c r="L67" i="15"/>
  <c r="W67" i="15"/>
  <c r="S67" i="15"/>
  <c r="J67" i="15"/>
  <c r="AG23" i="15"/>
  <c r="AG24" i="15" s="1"/>
  <c r="AG25" i="15" s="1"/>
  <c r="AG23" i="14"/>
  <c r="AG27" i="14" s="1"/>
  <c r="AC64" i="14"/>
  <c r="D67" i="14"/>
  <c r="D71" i="15"/>
  <c r="AC68" i="15"/>
  <c r="AC65" i="15"/>
  <c r="AC95" i="15"/>
  <c r="AC111" i="15"/>
  <c r="AC103" i="14"/>
  <c r="AC107" i="14"/>
  <c r="H52" i="14" s="1"/>
  <c r="AC111" i="14"/>
  <c r="AC83" i="15"/>
  <c r="AC71" i="14"/>
  <c r="AC75" i="14"/>
  <c r="AC79" i="14"/>
  <c r="AC83" i="14"/>
  <c r="AC87" i="14"/>
  <c r="AC91" i="14"/>
  <c r="AC95" i="14"/>
  <c r="AC99" i="14"/>
  <c r="AC107" i="15"/>
  <c r="AC103" i="15" l="1"/>
  <c r="AC91" i="15"/>
  <c r="AC75" i="15"/>
  <c r="AC87" i="15"/>
  <c r="AC99" i="15"/>
  <c r="AC79" i="15"/>
  <c r="AC67" i="14"/>
  <c r="I11" i="14" s="1"/>
  <c r="AG27" i="15"/>
  <c r="AG31" i="15" s="1"/>
  <c r="AG24" i="14"/>
  <c r="AG25" i="14" s="1"/>
  <c r="G56" i="15"/>
  <c r="AC71" i="15"/>
  <c r="Y17" i="15" s="1"/>
  <c r="AC67" i="15"/>
  <c r="Y25" i="14"/>
  <c r="U25" i="14"/>
  <c r="Q25" i="14"/>
  <c r="M25" i="14"/>
  <c r="I25" i="14"/>
  <c r="E25" i="14"/>
  <c r="Z24" i="14"/>
  <c r="V24" i="14"/>
  <c r="R24" i="14"/>
  <c r="N24" i="14"/>
  <c r="J24" i="14"/>
  <c r="F24" i="14"/>
  <c r="Y23" i="14"/>
  <c r="U23" i="14"/>
  <c r="Q23" i="14"/>
  <c r="M23" i="14"/>
  <c r="I23" i="14"/>
  <c r="E23" i="14"/>
  <c r="Z25" i="14"/>
  <c r="V25" i="14"/>
  <c r="R25" i="14"/>
  <c r="N25" i="14"/>
  <c r="J25" i="14"/>
  <c r="F25" i="14"/>
  <c r="Y24" i="14"/>
  <c r="U24" i="14"/>
  <c r="Q24" i="14"/>
  <c r="M24" i="14"/>
  <c r="I24" i="14"/>
  <c r="E24" i="14"/>
  <c r="Z23" i="14"/>
  <c r="Z26" i="14" s="1"/>
  <c r="V23" i="14"/>
  <c r="R23" i="14"/>
  <c r="R26" i="14" s="1"/>
  <c r="N23" i="14"/>
  <c r="J23" i="14"/>
  <c r="F23" i="14"/>
  <c r="AA25" i="14"/>
  <c r="W25" i="14"/>
  <c r="S25" i="14"/>
  <c r="O25" i="14"/>
  <c r="K25" i="14"/>
  <c r="G25" i="14"/>
  <c r="AB24" i="14"/>
  <c r="X24" i="14"/>
  <c r="T24" i="14"/>
  <c r="P24" i="14"/>
  <c r="L24" i="14"/>
  <c r="H24" i="14"/>
  <c r="AA23" i="14"/>
  <c r="W23" i="14"/>
  <c r="S23" i="14"/>
  <c r="O23" i="14"/>
  <c r="K23" i="14"/>
  <c r="G23" i="14"/>
  <c r="AB25" i="14"/>
  <c r="X25" i="14"/>
  <c r="T25" i="14"/>
  <c r="P25" i="14"/>
  <c r="L25" i="14"/>
  <c r="H25" i="14"/>
  <c r="AA24" i="14"/>
  <c r="W24" i="14"/>
  <c r="S24" i="14"/>
  <c r="O24" i="14"/>
  <c r="K24" i="14"/>
  <c r="G24" i="14"/>
  <c r="AB23" i="14"/>
  <c r="X23" i="14"/>
  <c r="X26" i="14" s="1"/>
  <c r="T23" i="14"/>
  <c r="P23" i="14"/>
  <c r="L23" i="14"/>
  <c r="H23" i="14"/>
  <c r="AG28" i="14"/>
  <c r="AG29" i="14" s="1"/>
  <c r="AG31" i="14"/>
  <c r="AB37" i="15"/>
  <c r="X37" i="15"/>
  <c r="T37" i="15"/>
  <c r="P37" i="15"/>
  <c r="L37" i="15"/>
  <c r="H37" i="15"/>
  <c r="AB36" i="15"/>
  <c r="X36" i="15"/>
  <c r="T36" i="15"/>
  <c r="P36" i="15"/>
  <c r="L36" i="15"/>
  <c r="H36" i="15"/>
  <c r="AB35" i="15"/>
  <c r="X35" i="15"/>
  <c r="T35" i="15"/>
  <c r="P35" i="15"/>
  <c r="L35" i="15"/>
  <c r="H35" i="15"/>
  <c r="Z37" i="15"/>
  <c r="V37" i="15"/>
  <c r="R37" i="15"/>
  <c r="N37" i="15"/>
  <c r="J37" i="15"/>
  <c r="F37" i="15"/>
  <c r="Z36" i="15"/>
  <c r="V36" i="15"/>
  <c r="R36" i="15"/>
  <c r="N36" i="15"/>
  <c r="J36" i="15"/>
  <c r="F36" i="15"/>
  <c r="Z35" i="15"/>
  <c r="V35" i="15"/>
  <c r="R35" i="15"/>
  <c r="N35" i="15"/>
  <c r="J35" i="15"/>
  <c r="Y37" i="15"/>
  <c r="U37" i="15"/>
  <c r="Q37" i="15"/>
  <c r="M37" i="15"/>
  <c r="I37" i="15"/>
  <c r="E37" i="15"/>
  <c r="Y36" i="15"/>
  <c r="U36" i="15"/>
  <c r="Q36" i="15"/>
  <c r="M36" i="15"/>
  <c r="I36" i="15"/>
  <c r="E36" i="15"/>
  <c r="Y35" i="15"/>
  <c r="U35" i="15"/>
  <c r="Q35" i="15"/>
  <c r="M35" i="15"/>
  <c r="I35" i="15"/>
  <c r="E35" i="15"/>
  <c r="F35" i="15"/>
  <c r="AA37" i="15"/>
  <c r="W37" i="15"/>
  <c r="S37" i="15"/>
  <c r="O37" i="15"/>
  <c r="K37" i="15"/>
  <c r="G37" i="15"/>
  <c r="AA36" i="15"/>
  <c r="W36" i="15"/>
  <c r="S36" i="15"/>
  <c r="O36" i="15"/>
  <c r="K36" i="15"/>
  <c r="G36" i="15"/>
  <c r="AA35" i="15"/>
  <c r="W35" i="15"/>
  <c r="S35" i="15"/>
  <c r="O35" i="15"/>
  <c r="K35" i="15"/>
  <c r="G35" i="15"/>
  <c r="Z33" i="14"/>
  <c r="V33" i="14"/>
  <c r="R33" i="14"/>
  <c r="N33" i="14"/>
  <c r="J33" i="14"/>
  <c r="F33" i="14"/>
  <c r="Z32" i="14"/>
  <c r="V32" i="14"/>
  <c r="R32" i="14"/>
  <c r="N32" i="14"/>
  <c r="J32" i="14"/>
  <c r="F32" i="14"/>
  <c r="Z31" i="14"/>
  <c r="V31" i="14"/>
  <c r="R31" i="14"/>
  <c r="N31" i="14"/>
  <c r="J31" i="14"/>
  <c r="F31" i="14"/>
  <c r="AA33" i="14"/>
  <c r="W33" i="14"/>
  <c r="S33" i="14"/>
  <c r="O33" i="14"/>
  <c r="K33" i="14"/>
  <c r="G33" i="14"/>
  <c r="AA32" i="14"/>
  <c r="W32" i="14"/>
  <c r="S32" i="14"/>
  <c r="O32" i="14"/>
  <c r="K32" i="14"/>
  <c r="G32" i="14"/>
  <c r="AA31" i="14"/>
  <c r="W31" i="14"/>
  <c r="S31" i="14"/>
  <c r="O31" i="14"/>
  <c r="K31" i="14"/>
  <c r="G31" i="14"/>
  <c r="AB33" i="14"/>
  <c r="X33" i="14"/>
  <c r="T33" i="14"/>
  <c r="P33" i="14"/>
  <c r="L33" i="14"/>
  <c r="H33" i="14"/>
  <c r="AB32" i="14"/>
  <c r="X32" i="14"/>
  <c r="T32" i="14"/>
  <c r="P32" i="14"/>
  <c r="L32" i="14"/>
  <c r="H32" i="14"/>
  <c r="AB31" i="14"/>
  <c r="X31" i="14"/>
  <c r="T31" i="14"/>
  <c r="P31" i="14"/>
  <c r="L31" i="14"/>
  <c r="H31" i="14"/>
  <c r="Y33" i="14"/>
  <c r="U33" i="14"/>
  <c r="Q33" i="14"/>
  <c r="M33" i="14"/>
  <c r="I33" i="14"/>
  <c r="E33" i="14"/>
  <c r="Y32" i="14"/>
  <c r="U32" i="14"/>
  <c r="Q32" i="14"/>
  <c r="M32" i="14"/>
  <c r="I32" i="14"/>
  <c r="E32" i="14"/>
  <c r="Y31" i="14"/>
  <c r="U31" i="14"/>
  <c r="Q31" i="14"/>
  <c r="M31" i="14"/>
  <c r="I31" i="14"/>
  <c r="E31" i="14"/>
  <c r="F43" i="15"/>
  <c r="J43" i="15"/>
  <c r="N43" i="15"/>
  <c r="R43" i="15"/>
  <c r="V43" i="15"/>
  <c r="Z43" i="15"/>
  <c r="F44" i="15"/>
  <c r="H43" i="15"/>
  <c r="L43" i="15"/>
  <c r="P43" i="15"/>
  <c r="T43" i="15"/>
  <c r="X43" i="15"/>
  <c r="AB43" i="15"/>
  <c r="AA45" i="15"/>
  <c r="W45" i="15"/>
  <c r="S45" i="15"/>
  <c r="O45" i="15"/>
  <c r="K45" i="15"/>
  <c r="G45" i="15"/>
  <c r="AA44" i="15"/>
  <c r="W44" i="15"/>
  <c r="S44" i="15"/>
  <c r="O44" i="15"/>
  <c r="K44" i="15"/>
  <c r="G44" i="15"/>
  <c r="AA43" i="15"/>
  <c r="W43" i="15"/>
  <c r="S43" i="15"/>
  <c r="O43" i="15"/>
  <c r="K43" i="15"/>
  <c r="G43" i="15"/>
  <c r="Z45" i="15"/>
  <c r="V45" i="15"/>
  <c r="R45" i="15"/>
  <c r="N45" i="15"/>
  <c r="J45" i="15"/>
  <c r="F45" i="15"/>
  <c r="Z44" i="15"/>
  <c r="V44" i="15"/>
  <c r="R44" i="15"/>
  <c r="N44" i="15"/>
  <c r="J44" i="15"/>
  <c r="Y45" i="15"/>
  <c r="U45" i="15"/>
  <c r="Q45" i="15"/>
  <c r="M45" i="15"/>
  <c r="I45" i="15"/>
  <c r="E45" i="15"/>
  <c r="Y44" i="15"/>
  <c r="U44" i="15"/>
  <c r="Q44" i="15"/>
  <c r="M44" i="15"/>
  <c r="I44" i="15"/>
  <c r="E44" i="15"/>
  <c r="Y43" i="15"/>
  <c r="U43" i="15"/>
  <c r="Q43" i="15"/>
  <c r="M43" i="15"/>
  <c r="I43" i="15"/>
  <c r="E43" i="15"/>
  <c r="AB45" i="15"/>
  <c r="X45" i="15"/>
  <c r="T45" i="15"/>
  <c r="P45" i="15"/>
  <c r="L45" i="15"/>
  <c r="H45" i="15"/>
  <c r="AB44" i="15"/>
  <c r="X44" i="15"/>
  <c r="T44" i="15"/>
  <c r="P44" i="15"/>
  <c r="L44" i="15"/>
  <c r="H44" i="15"/>
  <c r="Z45" i="14"/>
  <c r="V45" i="14"/>
  <c r="R45" i="14"/>
  <c r="N45" i="14"/>
  <c r="J45" i="14"/>
  <c r="F45" i="14"/>
  <c r="Z44" i="14"/>
  <c r="V44" i="14"/>
  <c r="R44" i="14"/>
  <c r="N44" i="14"/>
  <c r="J44" i="14"/>
  <c r="F44" i="14"/>
  <c r="Z43" i="14"/>
  <c r="V43" i="14"/>
  <c r="R43" i="14"/>
  <c r="N43" i="14"/>
  <c r="J43" i="14"/>
  <c r="AB45" i="14"/>
  <c r="X45" i="14"/>
  <c r="T45" i="14"/>
  <c r="P45" i="14"/>
  <c r="L45" i="14"/>
  <c r="H45" i="14"/>
  <c r="AB44" i="14"/>
  <c r="X44" i="14"/>
  <c r="T44" i="14"/>
  <c r="P44" i="14"/>
  <c r="L44" i="14"/>
  <c r="H44" i="14"/>
  <c r="AB43" i="14"/>
  <c r="X43" i="14"/>
  <c r="T43" i="14"/>
  <c r="P43" i="14"/>
  <c r="L43" i="14"/>
  <c r="H43" i="14"/>
  <c r="F43" i="14"/>
  <c r="AA45" i="14"/>
  <c r="W45" i="14"/>
  <c r="S45" i="14"/>
  <c r="O45" i="14"/>
  <c r="K45" i="14"/>
  <c r="G45" i="14"/>
  <c r="Y44" i="14"/>
  <c r="U44" i="14"/>
  <c r="Q44" i="14"/>
  <c r="M44" i="14"/>
  <c r="I44" i="14"/>
  <c r="E44" i="14"/>
  <c r="Y43" i="14"/>
  <c r="U43" i="14"/>
  <c r="Q43" i="14"/>
  <c r="M43" i="14"/>
  <c r="I43" i="14"/>
  <c r="E43" i="14"/>
  <c r="Y45" i="14"/>
  <c r="U45" i="14"/>
  <c r="Q45" i="14"/>
  <c r="M45" i="14"/>
  <c r="I45" i="14"/>
  <c r="E45" i="14"/>
  <c r="AA44" i="14"/>
  <c r="W44" i="14"/>
  <c r="S44" i="14"/>
  <c r="O44" i="14"/>
  <c r="K44" i="14"/>
  <c r="G44" i="14"/>
  <c r="AA43" i="14"/>
  <c r="W43" i="14"/>
  <c r="S43" i="14"/>
  <c r="O43" i="14"/>
  <c r="K43" i="14"/>
  <c r="G43" i="14"/>
  <c r="Z37" i="14"/>
  <c r="V37" i="14"/>
  <c r="R37" i="14"/>
  <c r="N37" i="14"/>
  <c r="J37" i="14"/>
  <c r="F37" i="14"/>
  <c r="Z36" i="14"/>
  <c r="V36" i="14"/>
  <c r="R36" i="14"/>
  <c r="N36" i="14"/>
  <c r="J36" i="14"/>
  <c r="F36" i="14"/>
  <c r="Z35" i="14"/>
  <c r="V35" i="14"/>
  <c r="R35" i="14"/>
  <c r="N35" i="14"/>
  <c r="J35" i="14"/>
  <c r="AB37" i="14"/>
  <c r="X37" i="14"/>
  <c r="T37" i="14"/>
  <c r="P37" i="14"/>
  <c r="L37" i="14"/>
  <c r="H37" i="14"/>
  <c r="AB36" i="14"/>
  <c r="X36" i="14"/>
  <c r="T36" i="14"/>
  <c r="P36" i="14"/>
  <c r="L36" i="14"/>
  <c r="H36" i="14"/>
  <c r="AB35" i="14"/>
  <c r="X35" i="14"/>
  <c r="T35" i="14"/>
  <c r="P35" i="14"/>
  <c r="L35" i="14"/>
  <c r="H35" i="14"/>
  <c r="Y37" i="14"/>
  <c r="U37" i="14"/>
  <c r="Q37" i="14"/>
  <c r="M37" i="14"/>
  <c r="I37" i="14"/>
  <c r="E37" i="14"/>
  <c r="Y36" i="14"/>
  <c r="U36" i="14"/>
  <c r="Q36" i="14"/>
  <c r="M36" i="14"/>
  <c r="I36" i="14"/>
  <c r="E36" i="14"/>
  <c r="Y35" i="14"/>
  <c r="U35" i="14"/>
  <c r="Q35" i="14"/>
  <c r="M35" i="14"/>
  <c r="I35" i="14"/>
  <c r="E35" i="14"/>
  <c r="AA37" i="14"/>
  <c r="W37" i="14"/>
  <c r="S37" i="14"/>
  <c r="O37" i="14"/>
  <c r="K37" i="14"/>
  <c r="G37" i="14"/>
  <c r="AA36" i="14"/>
  <c r="W36" i="14"/>
  <c r="S36" i="14"/>
  <c r="O36" i="14"/>
  <c r="K36" i="14"/>
  <c r="G36" i="14"/>
  <c r="AA35" i="14"/>
  <c r="W35" i="14"/>
  <c r="S35" i="14"/>
  <c r="O35" i="14"/>
  <c r="K35" i="14"/>
  <c r="G35" i="14"/>
  <c r="F35" i="14"/>
  <c r="Z29" i="14"/>
  <c r="V29" i="14"/>
  <c r="R29" i="14"/>
  <c r="N29" i="14"/>
  <c r="J29" i="14"/>
  <c r="F29" i="14"/>
  <c r="Z28" i="14"/>
  <c r="V28" i="14"/>
  <c r="R28" i="14"/>
  <c r="N28" i="14"/>
  <c r="J28" i="14"/>
  <c r="F28" i="14"/>
  <c r="Z27" i="14"/>
  <c r="V27" i="14"/>
  <c r="R27" i="14"/>
  <c r="N27" i="14"/>
  <c r="J27" i="14"/>
  <c r="AB29" i="14"/>
  <c r="X29" i="14"/>
  <c r="T29" i="14"/>
  <c r="P29" i="14"/>
  <c r="L29" i="14"/>
  <c r="H29" i="14"/>
  <c r="AB28" i="14"/>
  <c r="X28" i="14"/>
  <c r="T28" i="14"/>
  <c r="P28" i="14"/>
  <c r="L28" i="14"/>
  <c r="H28" i="14"/>
  <c r="AB27" i="14"/>
  <c r="X27" i="14"/>
  <c r="T27" i="14"/>
  <c r="P27" i="14"/>
  <c r="L27" i="14"/>
  <c r="H27" i="14"/>
  <c r="Y29" i="14"/>
  <c r="U29" i="14"/>
  <c r="Q29" i="14"/>
  <c r="M29" i="14"/>
  <c r="I29" i="14"/>
  <c r="E29" i="14"/>
  <c r="Y28" i="14"/>
  <c r="U28" i="14"/>
  <c r="Q28" i="14"/>
  <c r="M28" i="14"/>
  <c r="I28" i="14"/>
  <c r="E28" i="14"/>
  <c r="Y27" i="14"/>
  <c r="U27" i="14"/>
  <c r="Q27" i="14"/>
  <c r="M27" i="14"/>
  <c r="I27" i="14"/>
  <c r="E27" i="14"/>
  <c r="F27" i="14"/>
  <c r="AA29" i="14"/>
  <c r="W29" i="14"/>
  <c r="S29" i="14"/>
  <c r="O29" i="14"/>
  <c r="K29" i="14"/>
  <c r="G29" i="14"/>
  <c r="AA28" i="14"/>
  <c r="W28" i="14"/>
  <c r="S28" i="14"/>
  <c r="O28" i="14"/>
  <c r="K28" i="14"/>
  <c r="G28" i="14"/>
  <c r="AA27" i="14"/>
  <c r="W27" i="14"/>
  <c r="S27" i="14"/>
  <c r="O27" i="14"/>
  <c r="K27" i="14"/>
  <c r="G27" i="14"/>
  <c r="K19" i="14"/>
  <c r="J20" i="14"/>
  <c r="F20" i="14"/>
  <c r="Z19" i="14"/>
  <c r="V19" i="14"/>
  <c r="R19" i="14"/>
  <c r="N19" i="14"/>
  <c r="J19" i="14"/>
  <c r="I19" i="14"/>
  <c r="G19" i="14"/>
  <c r="L20" i="14"/>
  <c r="H20" i="14"/>
  <c r="AB19" i="14"/>
  <c r="X19" i="14"/>
  <c r="T19" i="14"/>
  <c r="P19" i="14"/>
  <c r="L19" i="14"/>
  <c r="H19" i="14"/>
  <c r="AA21" i="14"/>
  <c r="W21" i="14"/>
  <c r="S21" i="14"/>
  <c r="O21" i="14"/>
  <c r="K21" i="14"/>
  <c r="G21" i="14"/>
  <c r="AA20" i="14"/>
  <c r="W20" i="14"/>
  <c r="S20" i="14"/>
  <c r="O20" i="14"/>
  <c r="K20" i="14"/>
  <c r="G20" i="14"/>
  <c r="AA19" i="14"/>
  <c r="W19" i="14"/>
  <c r="S19" i="14"/>
  <c r="O19" i="14"/>
  <c r="E19" i="14"/>
  <c r="Z21" i="14"/>
  <c r="V21" i="14"/>
  <c r="R21" i="14"/>
  <c r="N21" i="14"/>
  <c r="J21" i="14"/>
  <c r="F21" i="14"/>
  <c r="Z20" i="14"/>
  <c r="V20" i="14"/>
  <c r="R20" i="14"/>
  <c r="N20" i="14"/>
  <c r="Y21" i="14"/>
  <c r="U21" i="14"/>
  <c r="Q21" i="14"/>
  <c r="M21" i="14"/>
  <c r="I21" i="14"/>
  <c r="E21" i="14"/>
  <c r="Y20" i="14"/>
  <c r="U20" i="14"/>
  <c r="Q20" i="14"/>
  <c r="M20" i="14"/>
  <c r="I20" i="14"/>
  <c r="E20" i="14"/>
  <c r="Y19" i="14"/>
  <c r="U19" i="14"/>
  <c r="Q19" i="14"/>
  <c r="M19" i="14"/>
  <c r="AB21" i="14"/>
  <c r="X21" i="14"/>
  <c r="T21" i="14"/>
  <c r="P21" i="14"/>
  <c r="L21" i="14"/>
  <c r="H21" i="14"/>
  <c r="AB20" i="14"/>
  <c r="X20" i="14"/>
  <c r="T20" i="14"/>
  <c r="P20" i="14"/>
  <c r="F19" i="14"/>
  <c r="Z53" i="14"/>
  <c r="V53" i="14"/>
  <c r="R53" i="14"/>
  <c r="N53" i="14"/>
  <c r="J53" i="14"/>
  <c r="F53" i="14"/>
  <c r="Z52" i="14"/>
  <c r="V52" i="14"/>
  <c r="R52" i="14"/>
  <c r="N52" i="14"/>
  <c r="J52" i="14"/>
  <c r="F52" i="14"/>
  <c r="Z51" i="14"/>
  <c r="V51" i="14"/>
  <c r="R51" i="14"/>
  <c r="N51" i="14"/>
  <c r="J51" i="14"/>
  <c r="AB53" i="14"/>
  <c r="X53" i="14"/>
  <c r="T53" i="14"/>
  <c r="P53" i="14"/>
  <c r="L53" i="14"/>
  <c r="H53" i="14"/>
  <c r="AB52" i="14"/>
  <c r="X52" i="14"/>
  <c r="T52" i="14"/>
  <c r="P52" i="14"/>
  <c r="L52" i="14"/>
  <c r="AB51" i="14"/>
  <c r="X51" i="14"/>
  <c r="T51" i="14"/>
  <c r="P51" i="14"/>
  <c r="L51" i="14"/>
  <c r="H51" i="14"/>
  <c r="AA53" i="14"/>
  <c r="W53" i="14"/>
  <c r="S53" i="14"/>
  <c r="O53" i="14"/>
  <c r="K53" i="14"/>
  <c r="G53" i="14"/>
  <c r="Y52" i="14"/>
  <c r="U52" i="14"/>
  <c r="Q52" i="14"/>
  <c r="M52" i="14"/>
  <c r="I52" i="14"/>
  <c r="E52" i="14"/>
  <c r="AA51" i="14"/>
  <c r="W51" i="14"/>
  <c r="S51" i="14"/>
  <c r="O51" i="14"/>
  <c r="K51" i="14"/>
  <c r="G51" i="14"/>
  <c r="F51" i="14"/>
  <c r="Y53" i="14"/>
  <c r="U53" i="14"/>
  <c r="Q53" i="14"/>
  <c r="M53" i="14"/>
  <c r="I53" i="14"/>
  <c r="E53" i="14"/>
  <c r="AA52" i="14"/>
  <c r="W52" i="14"/>
  <c r="S52" i="14"/>
  <c r="O52" i="14"/>
  <c r="K52" i="14"/>
  <c r="G52" i="14"/>
  <c r="Y51" i="14"/>
  <c r="U51" i="14"/>
  <c r="Q51" i="14"/>
  <c r="M51" i="14"/>
  <c r="I51" i="14"/>
  <c r="E51" i="14"/>
  <c r="E57" i="15"/>
  <c r="L56" i="15"/>
  <c r="Q57" i="15"/>
  <c r="X56" i="15"/>
  <c r="M55" i="15"/>
  <c r="Y55" i="15"/>
  <c r="I55" i="15"/>
  <c r="W57" i="15"/>
  <c r="O57" i="15"/>
  <c r="G57" i="15"/>
  <c r="V56" i="15"/>
  <c r="N56" i="15"/>
  <c r="F56" i="15"/>
  <c r="W55" i="15"/>
  <c r="O55" i="15"/>
  <c r="F55" i="15"/>
  <c r="J55" i="15"/>
  <c r="N55" i="15"/>
  <c r="R55" i="15"/>
  <c r="V55" i="15"/>
  <c r="Z55" i="15"/>
  <c r="E56" i="15"/>
  <c r="K56" i="15"/>
  <c r="O56" i="15"/>
  <c r="S56" i="15"/>
  <c r="W56" i="15"/>
  <c r="AA56" i="15"/>
  <c r="H57" i="15"/>
  <c r="L57" i="15"/>
  <c r="P57" i="15"/>
  <c r="T57" i="15"/>
  <c r="X57" i="15"/>
  <c r="AB57" i="15"/>
  <c r="U57" i="15"/>
  <c r="AB56" i="15"/>
  <c r="U55" i="15"/>
  <c r="Y57" i="15"/>
  <c r="I57" i="15"/>
  <c r="P56" i="15"/>
  <c r="H56" i="15"/>
  <c r="Q55" i="15"/>
  <c r="AA57" i="15"/>
  <c r="S57" i="15"/>
  <c r="K57" i="15"/>
  <c r="Z56" i="15"/>
  <c r="R56" i="15"/>
  <c r="J56" i="15"/>
  <c r="AA55" i="15"/>
  <c r="S55" i="15"/>
  <c r="K55" i="15"/>
  <c r="H55" i="15"/>
  <c r="L55" i="15"/>
  <c r="P55" i="15"/>
  <c r="T55" i="15"/>
  <c r="X55" i="15"/>
  <c r="AB55" i="15"/>
  <c r="I56" i="15"/>
  <c r="M56" i="15"/>
  <c r="Q56" i="15"/>
  <c r="U56" i="15"/>
  <c r="Y56" i="15"/>
  <c r="F57" i="15"/>
  <c r="J57" i="15"/>
  <c r="N57" i="15"/>
  <c r="R57" i="15"/>
  <c r="V57" i="15"/>
  <c r="Z57" i="15"/>
  <c r="G55" i="15"/>
  <c r="T56" i="15"/>
  <c r="M57" i="15"/>
  <c r="E55" i="15"/>
  <c r="W39" i="15"/>
  <c r="O39" i="15"/>
  <c r="G39" i="15"/>
  <c r="Z41" i="15"/>
  <c r="V41" i="15"/>
  <c r="R41" i="15"/>
  <c r="N41" i="15"/>
  <c r="J41" i="15"/>
  <c r="F41" i="15"/>
  <c r="Y40" i="15"/>
  <c r="S40" i="15"/>
  <c r="O40" i="15"/>
  <c r="M40" i="15"/>
  <c r="I40" i="15"/>
  <c r="AB39" i="15"/>
  <c r="X39" i="15"/>
  <c r="T39" i="15"/>
  <c r="P39" i="15"/>
  <c r="L39" i="15"/>
  <c r="H39" i="15"/>
  <c r="AA39" i="15"/>
  <c r="S39" i="15"/>
  <c r="K39" i="15"/>
  <c r="AB41" i="15"/>
  <c r="X41" i="15"/>
  <c r="T41" i="15"/>
  <c r="P41" i="15"/>
  <c r="L41" i="15"/>
  <c r="H41" i="15"/>
  <c r="AA40" i="15"/>
  <c r="W40" i="15"/>
  <c r="U40" i="15"/>
  <c r="Q40" i="15"/>
  <c r="K40" i="15"/>
  <c r="G40" i="15"/>
  <c r="E40" i="15"/>
  <c r="Z39" i="15"/>
  <c r="V39" i="15"/>
  <c r="R39" i="15"/>
  <c r="N39" i="15"/>
  <c r="J39" i="15"/>
  <c r="AB40" i="15"/>
  <c r="X40" i="15"/>
  <c r="T40" i="15"/>
  <c r="P40" i="15"/>
  <c r="L40" i="15"/>
  <c r="H40" i="15"/>
  <c r="F39" i="15"/>
  <c r="AA41" i="15"/>
  <c r="W41" i="15"/>
  <c r="S41" i="15"/>
  <c r="O41" i="15"/>
  <c r="K41" i="15"/>
  <c r="G41" i="15"/>
  <c r="Y39" i="15"/>
  <c r="Q39" i="15"/>
  <c r="I39" i="15"/>
  <c r="Z40" i="15"/>
  <c r="V40" i="15"/>
  <c r="R40" i="15"/>
  <c r="N40" i="15"/>
  <c r="J40" i="15"/>
  <c r="F40" i="15"/>
  <c r="Y41" i="15"/>
  <c r="U41" i="15"/>
  <c r="Q41" i="15"/>
  <c r="M41" i="15"/>
  <c r="I41" i="15"/>
  <c r="E41" i="15"/>
  <c r="U39" i="15"/>
  <c r="M39" i="15"/>
  <c r="E39" i="15"/>
  <c r="M23" i="15"/>
  <c r="I23" i="15"/>
  <c r="G23" i="15"/>
  <c r="L25" i="15"/>
  <c r="H25" i="15"/>
  <c r="AA24" i="15"/>
  <c r="W24" i="15"/>
  <c r="S24" i="15"/>
  <c r="O24" i="15"/>
  <c r="K24" i="15"/>
  <c r="G24" i="15"/>
  <c r="AB23" i="15"/>
  <c r="X23" i="15"/>
  <c r="T23" i="15"/>
  <c r="P23" i="15"/>
  <c r="L23" i="15"/>
  <c r="H23" i="15"/>
  <c r="K23" i="15"/>
  <c r="J25" i="15"/>
  <c r="F25" i="15"/>
  <c r="Y24" i="15"/>
  <c r="U24" i="15"/>
  <c r="Q24" i="15"/>
  <c r="M24" i="15"/>
  <c r="I24" i="15"/>
  <c r="E24" i="15"/>
  <c r="Z23" i="15"/>
  <c r="V23" i="15"/>
  <c r="R23" i="15"/>
  <c r="N23" i="15"/>
  <c r="J23" i="15"/>
  <c r="Z25" i="15"/>
  <c r="V25" i="15"/>
  <c r="R25" i="15"/>
  <c r="N25" i="15"/>
  <c r="Z24" i="15"/>
  <c r="V24" i="15"/>
  <c r="R24" i="15"/>
  <c r="N24" i="15"/>
  <c r="J24" i="15"/>
  <c r="F24" i="15"/>
  <c r="Y25" i="15"/>
  <c r="U25" i="15"/>
  <c r="Q25" i="15"/>
  <c r="M25" i="15"/>
  <c r="I25" i="15"/>
  <c r="E25" i="15"/>
  <c r="Y23" i="15"/>
  <c r="U23" i="15"/>
  <c r="Q23" i="15"/>
  <c r="E23" i="15"/>
  <c r="AB25" i="15"/>
  <c r="X25" i="15"/>
  <c r="T25" i="15"/>
  <c r="P25" i="15"/>
  <c r="AB24" i="15"/>
  <c r="X24" i="15"/>
  <c r="T24" i="15"/>
  <c r="P24" i="15"/>
  <c r="L24" i="15"/>
  <c r="H24" i="15"/>
  <c r="F23" i="15"/>
  <c r="AA25" i="15"/>
  <c r="W25" i="15"/>
  <c r="S25" i="15"/>
  <c r="O25" i="15"/>
  <c r="K25" i="15"/>
  <c r="G25" i="15"/>
  <c r="AA23" i="15"/>
  <c r="W23" i="15"/>
  <c r="S23" i="15"/>
  <c r="O23" i="15"/>
  <c r="Y53" i="15"/>
  <c r="M53" i="15"/>
  <c r="Y52" i="15"/>
  <c r="O53" i="15"/>
  <c r="G53" i="15"/>
  <c r="G52" i="15"/>
  <c r="W52" i="15"/>
  <c r="K52" i="15"/>
  <c r="M52" i="15"/>
  <c r="E52" i="15"/>
  <c r="Y51" i="15"/>
  <c r="I51" i="15"/>
  <c r="W51" i="15"/>
  <c r="O51" i="15"/>
  <c r="G51" i="15"/>
  <c r="AB53" i="15"/>
  <c r="X53" i="15"/>
  <c r="T53" i="15"/>
  <c r="P53" i="15"/>
  <c r="L53" i="15"/>
  <c r="H53" i="15"/>
  <c r="AB52" i="15"/>
  <c r="X52" i="15"/>
  <c r="T52" i="15"/>
  <c r="P52" i="15"/>
  <c r="L52" i="15"/>
  <c r="H52" i="15"/>
  <c r="AB51" i="15"/>
  <c r="X51" i="15"/>
  <c r="T51" i="15"/>
  <c r="P51" i="15"/>
  <c r="L51" i="15"/>
  <c r="H51" i="15"/>
  <c r="U53" i="15"/>
  <c r="E53" i="15"/>
  <c r="S53" i="15"/>
  <c r="K53" i="15"/>
  <c r="U52" i="15"/>
  <c r="U51" i="15"/>
  <c r="AA52" i="15"/>
  <c r="S52" i="15"/>
  <c r="M51" i="15"/>
  <c r="Q52" i="15"/>
  <c r="I52" i="15"/>
  <c r="Q51" i="15"/>
  <c r="AA51" i="15"/>
  <c r="S51" i="15"/>
  <c r="K51" i="15"/>
  <c r="Z53" i="15"/>
  <c r="V53" i="15"/>
  <c r="R53" i="15"/>
  <c r="N53" i="15"/>
  <c r="J53" i="15"/>
  <c r="F53" i="15"/>
  <c r="Z52" i="15"/>
  <c r="V52" i="15"/>
  <c r="R52" i="15"/>
  <c r="N52" i="15"/>
  <c r="J52" i="15"/>
  <c r="F52" i="15"/>
  <c r="Z51" i="15"/>
  <c r="V51" i="15"/>
  <c r="R51" i="15"/>
  <c r="N51" i="15"/>
  <c r="J51" i="15"/>
  <c r="AA53" i="15"/>
  <c r="Q53" i="15"/>
  <c r="O52" i="15"/>
  <c r="F51" i="15"/>
  <c r="W53" i="15"/>
  <c r="I53" i="15"/>
  <c r="E51" i="15"/>
  <c r="Z41" i="14"/>
  <c r="V41" i="14"/>
  <c r="R41" i="14"/>
  <c r="N41" i="14"/>
  <c r="J41" i="14"/>
  <c r="F41" i="14"/>
  <c r="Z40" i="14"/>
  <c r="V40" i="14"/>
  <c r="R40" i="14"/>
  <c r="N40" i="14"/>
  <c r="J40" i="14"/>
  <c r="F40" i="14"/>
  <c r="Z39" i="14"/>
  <c r="V39" i="14"/>
  <c r="R39" i="14"/>
  <c r="N39" i="14"/>
  <c r="J39" i="14"/>
  <c r="F39" i="14"/>
  <c r="Y41" i="14"/>
  <c r="U41" i="14"/>
  <c r="Q41" i="14"/>
  <c r="M41" i="14"/>
  <c r="I41" i="14"/>
  <c r="E41" i="14"/>
  <c r="Y40" i="14"/>
  <c r="U40" i="14"/>
  <c r="Q40" i="14"/>
  <c r="M40" i="14"/>
  <c r="I40" i="14"/>
  <c r="E40" i="14"/>
  <c r="Y39" i="14"/>
  <c r="U39" i="14"/>
  <c r="Q39" i="14"/>
  <c r="M39" i="14"/>
  <c r="I39" i="14"/>
  <c r="E39" i="14"/>
  <c r="AB41" i="14"/>
  <c r="X41" i="14"/>
  <c r="T41" i="14"/>
  <c r="P41" i="14"/>
  <c r="L41" i="14"/>
  <c r="H41" i="14"/>
  <c r="AB40" i="14"/>
  <c r="X40" i="14"/>
  <c r="T40" i="14"/>
  <c r="P40" i="14"/>
  <c r="L40" i="14"/>
  <c r="H40" i="14"/>
  <c r="AB39" i="14"/>
  <c r="X39" i="14"/>
  <c r="T39" i="14"/>
  <c r="P39" i="14"/>
  <c r="L39" i="14"/>
  <c r="H39" i="14"/>
  <c r="AA41" i="14"/>
  <c r="W41" i="14"/>
  <c r="S41" i="14"/>
  <c r="O41" i="14"/>
  <c r="K41" i="14"/>
  <c r="G41" i="14"/>
  <c r="AA40" i="14"/>
  <c r="W40" i="14"/>
  <c r="S40" i="14"/>
  <c r="O40" i="14"/>
  <c r="K40" i="14"/>
  <c r="G40" i="14"/>
  <c r="AA39" i="14"/>
  <c r="W39" i="14"/>
  <c r="S39" i="14"/>
  <c r="O39" i="14"/>
  <c r="K39" i="14"/>
  <c r="G39" i="14"/>
  <c r="S15" i="14"/>
  <c r="M15" i="14"/>
  <c r="N15" i="14"/>
  <c r="J15" i="14"/>
  <c r="K15" i="14"/>
  <c r="Q15" i="14"/>
  <c r="I15" i="14"/>
  <c r="P15" i="14"/>
  <c r="L15" i="14"/>
  <c r="G15" i="14"/>
  <c r="H15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AA17" i="14"/>
  <c r="W17" i="14"/>
  <c r="S17" i="14"/>
  <c r="O17" i="14"/>
  <c r="K17" i="14"/>
  <c r="G17" i="14"/>
  <c r="AA16" i="14"/>
  <c r="W16" i="14"/>
  <c r="S16" i="14"/>
  <c r="O16" i="14"/>
  <c r="K16" i="14"/>
  <c r="G16" i="14"/>
  <c r="AA15" i="14"/>
  <c r="W15" i="14"/>
  <c r="O15" i="14"/>
  <c r="AB17" i="14"/>
  <c r="X17" i="14"/>
  <c r="T17" i="14"/>
  <c r="P17" i="14"/>
  <c r="L17" i="14"/>
  <c r="H17" i="14"/>
  <c r="AB16" i="14"/>
  <c r="X16" i="14"/>
  <c r="T16" i="14"/>
  <c r="P16" i="14"/>
  <c r="L16" i="14"/>
  <c r="H16" i="14"/>
  <c r="AB15" i="14"/>
  <c r="X15" i="14"/>
  <c r="T15" i="14"/>
  <c r="F15" i="14"/>
  <c r="Y17" i="14"/>
  <c r="U17" i="14"/>
  <c r="Q17" i="14"/>
  <c r="M17" i="14"/>
  <c r="I17" i="14"/>
  <c r="E17" i="14"/>
  <c r="Y16" i="14"/>
  <c r="U16" i="14"/>
  <c r="Q16" i="14"/>
  <c r="M16" i="14"/>
  <c r="I16" i="14"/>
  <c r="E16" i="14"/>
  <c r="Y15" i="14"/>
  <c r="U15" i="14"/>
  <c r="E15" i="14"/>
  <c r="AB29" i="15"/>
  <c r="X29" i="15"/>
  <c r="T29" i="15"/>
  <c r="P29" i="15"/>
  <c r="L29" i="15"/>
  <c r="H29" i="15"/>
  <c r="AB28" i="15"/>
  <c r="X28" i="15"/>
  <c r="T28" i="15"/>
  <c r="P28" i="15"/>
  <c r="L28" i="15"/>
  <c r="H28" i="15"/>
  <c r="AB27" i="15"/>
  <c r="X27" i="15"/>
  <c r="T27" i="15"/>
  <c r="P27" i="15"/>
  <c r="L27" i="15"/>
  <c r="H27" i="15"/>
  <c r="G27" i="15"/>
  <c r="Z29" i="15"/>
  <c r="V29" i="15"/>
  <c r="R29" i="15"/>
  <c r="N29" i="15"/>
  <c r="J29" i="15"/>
  <c r="F29" i="15"/>
  <c r="Z28" i="15"/>
  <c r="V28" i="15"/>
  <c r="R28" i="15"/>
  <c r="N28" i="15"/>
  <c r="J28" i="15"/>
  <c r="F28" i="15"/>
  <c r="Z27" i="15"/>
  <c r="V27" i="15"/>
  <c r="R27" i="15"/>
  <c r="N27" i="15"/>
  <c r="J27" i="15"/>
  <c r="AA29" i="15"/>
  <c r="W29" i="15"/>
  <c r="S29" i="15"/>
  <c r="O29" i="15"/>
  <c r="K29" i="15"/>
  <c r="G29" i="15"/>
  <c r="AA28" i="15"/>
  <c r="W28" i="15"/>
  <c r="S28" i="15"/>
  <c r="O28" i="15"/>
  <c r="K28" i="15"/>
  <c r="G28" i="15"/>
  <c r="AA27" i="15"/>
  <c r="W27" i="15"/>
  <c r="S27" i="15"/>
  <c r="O27" i="15"/>
  <c r="K27" i="15"/>
  <c r="E27" i="15"/>
  <c r="F27" i="15"/>
  <c r="Y29" i="15"/>
  <c r="U29" i="15"/>
  <c r="Q29" i="15"/>
  <c r="M29" i="15"/>
  <c r="I29" i="15"/>
  <c r="E29" i="15"/>
  <c r="Y28" i="15"/>
  <c r="U28" i="15"/>
  <c r="Q28" i="15"/>
  <c r="M28" i="15"/>
  <c r="I28" i="15"/>
  <c r="E28" i="15"/>
  <c r="Y27" i="15"/>
  <c r="U27" i="15"/>
  <c r="Q27" i="15"/>
  <c r="M27" i="15"/>
  <c r="I27" i="15"/>
  <c r="Z57" i="14"/>
  <c r="V57" i="14"/>
  <c r="R57" i="14"/>
  <c r="N57" i="14"/>
  <c r="J57" i="14"/>
  <c r="F57" i="14"/>
  <c r="Z56" i="14"/>
  <c r="V56" i="14"/>
  <c r="R56" i="14"/>
  <c r="N56" i="14"/>
  <c r="J56" i="14"/>
  <c r="F56" i="14"/>
  <c r="Z55" i="14"/>
  <c r="V55" i="14"/>
  <c r="R55" i="14"/>
  <c r="N55" i="14"/>
  <c r="J55" i="14"/>
  <c r="F55" i="14"/>
  <c r="Y57" i="14"/>
  <c r="U57" i="14"/>
  <c r="Q57" i="14"/>
  <c r="M57" i="14"/>
  <c r="I57" i="14"/>
  <c r="E57" i="14"/>
  <c r="AA56" i="14"/>
  <c r="W56" i="14"/>
  <c r="S56" i="14"/>
  <c r="O56" i="14"/>
  <c r="K56" i="14"/>
  <c r="G56" i="14"/>
  <c r="Y55" i="14"/>
  <c r="U55" i="14"/>
  <c r="Q55" i="14"/>
  <c r="M55" i="14"/>
  <c r="I55" i="14"/>
  <c r="E55" i="14"/>
  <c r="AB57" i="14"/>
  <c r="X57" i="14"/>
  <c r="T57" i="14"/>
  <c r="P57" i="14"/>
  <c r="L57" i="14"/>
  <c r="H57" i="14"/>
  <c r="AB56" i="14"/>
  <c r="X56" i="14"/>
  <c r="T56" i="14"/>
  <c r="P56" i="14"/>
  <c r="L56" i="14"/>
  <c r="H56" i="14"/>
  <c r="AB55" i="14"/>
  <c r="X55" i="14"/>
  <c r="T55" i="14"/>
  <c r="P55" i="14"/>
  <c r="L55" i="14"/>
  <c r="H55" i="14"/>
  <c r="AA57" i="14"/>
  <c r="W57" i="14"/>
  <c r="S57" i="14"/>
  <c r="O57" i="14"/>
  <c r="K57" i="14"/>
  <c r="G57" i="14"/>
  <c r="Y56" i="14"/>
  <c r="U56" i="14"/>
  <c r="Q56" i="14"/>
  <c r="M56" i="14"/>
  <c r="I56" i="14"/>
  <c r="E56" i="14"/>
  <c r="AA55" i="14"/>
  <c r="W55" i="14"/>
  <c r="S55" i="14"/>
  <c r="O55" i="14"/>
  <c r="K55" i="14"/>
  <c r="G55" i="14"/>
  <c r="AB49" i="14"/>
  <c r="X49" i="14"/>
  <c r="T49" i="14"/>
  <c r="P49" i="14"/>
  <c r="L49" i="14"/>
  <c r="H49" i="14"/>
  <c r="AB48" i="14"/>
  <c r="X48" i="14"/>
  <c r="T48" i="14"/>
  <c r="P48" i="14"/>
  <c r="L48" i="14"/>
  <c r="H48" i="14"/>
  <c r="AB47" i="14"/>
  <c r="X47" i="14"/>
  <c r="T47" i="14"/>
  <c r="P47" i="14"/>
  <c r="L47" i="14"/>
  <c r="H47" i="14"/>
  <c r="Y49" i="14"/>
  <c r="U49" i="14"/>
  <c r="Q49" i="14"/>
  <c r="M49" i="14"/>
  <c r="I49" i="14"/>
  <c r="E49" i="14"/>
  <c r="AA48" i="14"/>
  <c r="W48" i="14"/>
  <c r="S48" i="14"/>
  <c r="O48" i="14"/>
  <c r="K48" i="14"/>
  <c r="G48" i="14"/>
  <c r="Y47" i="14"/>
  <c r="U47" i="14"/>
  <c r="Q47" i="14"/>
  <c r="M47" i="14"/>
  <c r="I47" i="14"/>
  <c r="E47" i="14"/>
  <c r="Z49" i="14"/>
  <c r="V49" i="14"/>
  <c r="R49" i="14"/>
  <c r="N49" i="14"/>
  <c r="J49" i="14"/>
  <c r="F49" i="14"/>
  <c r="Z48" i="14"/>
  <c r="V48" i="14"/>
  <c r="R48" i="14"/>
  <c r="N48" i="14"/>
  <c r="J48" i="14"/>
  <c r="F48" i="14"/>
  <c r="Z47" i="14"/>
  <c r="V47" i="14"/>
  <c r="R47" i="14"/>
  <c r="N47" i="14"/>
  <c r="J47" i="14"/>
  <c r="F47" i="14"/>
  <c r="AA49" i="14"/>
  <c r="W49" i="14"/>
  <c r="S49" i="14"/>
  <c r="O49" i="14"/>
  <c r="K49" i="14"/>
  <c r="G49" i="14"/>
  <c r="Y48" i="14"/>
  <c r="U48" i="14"/>
  <c r="Q48" i="14"/>
  <c r="M48" i="14"/>
  <c r="I48" i="14"/>
  <c r="E48" i="14"/>
  <c r="AA47" i="14"/>
  <c r="W47" i="14"/>
  <c r="S47" i="14"/>
  <c r="O47" i="14"/>
  <c r="K47" i="14"/>
  <c r="G47" i="14"/>
  <c r="S49" i="15"/>
  <c r="Y49" i="15"/>
  <c r="Q49" i="15"/>
  <c r="G49" i="15"/>
  <c r="I49" i="15"/>
  <c r="AB48" i="15"/>
  <c r="V48" i="15"/>
  <c r="U47" i="15"/>
  <c r="L48" i="15"/>
  <c r="Q47" i="15"/>
  <c r="N48" i="15"/>
  <c r="F48" i="15"/>
  <c r="W47" i="15"/>
  <c r="O47" i="15"/>
  <c r="G47" i="15"/>
  <c r="Z49" i="15"/>
  <c r="V49" i="15"/>
  <c r="R49" i="15"/>
  <c r="N49" i="15"/>
  <c r="J49" i="15"/>
  <c r="F49" i="15"/>
  <c r="Y48" i="15"/>
  <c r="W48" i="15"/>
  <c r="S48" i="15"/>
  <c r="M48" i="15"/>
  <c r="I48" i="15"/>
  <c r="G48" i="15"/>
  <c r="AB47" i="15"/>
  <c r="X47" i="15"/>
  <c r="T47" i="15"/>
  <c r="P47" i="15"/>
  <c r="L47" i="15"/>
  <c r="H47" i="15"/>
  <c r="W49" i="15"/>
  <c r="AA49" i="15"/>
  <c r="U49" i="15"/>
  <c r="O49" i="15"/>
  <c r="Z48" i="15"/>
  <c r="M49" i="15"/>
  <c r="E49" i="15"/>
  <c r="X48" i="15"/>
  <c r="H48" i="15"/>
  <c r="T48" i="15"/>
  <c r="M47" i="15"/>
  <c r="Y47" i="15"/>
  <c r="I47" i="15"/>
  <c r="R48" i="15"/>
  <c r="J48" i="15"/>
  <c r="AA47" i="15"/>
  <c r="S47" i="15"/>
  <c r="K47" i="15"/>
  <c r="AB49" i="15"/>
  <c r="X49" i="15"/>
  <c r="T49" i="15"/>
  <c r="P49" i="15"/>
  <c r="L49" i="15"/>
  <c r="H49" i="15"/>
  <c r="AA48" i="15"/>
  <c r="U48" i="15"/>
  <c r="Q48" i="15"/>
  <c r="O48" i="15"/>
  <c r="K48" i="15"/>
  <c r="E48" i="15"/>
  <c r="Z47" i="15"/>
  <c r="V47" i="15"/>
  <c r="R47" i="15"/>
  <c r="N47" i="15"/>
  <c r="J47" i="15"/>
  <c r="P48" i="15"/>
  <c r="E47" i="15"/>
  <c r="F47" i="15"/>
  <c r="K49" i="15"/>
  <c r="K31" i="15"/>
  <c r="Z33" i="15"/>
  <c r="V33" i="15"/>
  <c r="R33" i="15"/>
  <c r="N33" i="15"/>
  <c r="J33" i="15"/>
  <c r="F33" i="15"/>
  <c r="AA32" i="15"/>
  <c r="U32" i="15"/>
  <c r="Q32" i="15"/>
  <c r="O32" i="15"/>
  <c r="K32" i="15"/>
  <c r="E32" i="15"/>
  <c r="Z31" i="15"/>
  <c r="V31" i="15"/>
  <c r="R31" i="15"/>
  <c r="N31" i="15"/>
  <c r="J31" i="15"/>
  <c r="O31" i="15"/>
  <c r="G31" i="15"/>
  <c r="AB33" i="15"/>
  <c r="X33" i="15"/>
  <c r="T33" i="15"/>
  <c r="P33" i="15"/>
  <c r="L33" i="15"/>
  <c r="H33" i="15"/>
  <c r="Y32" i="15"/>
  <c r="W32" i="15"/>
  <c r="S32" i="15"/>
  <c r="M32" i="15"/>
  <c r="I32" i="15"/>
  <c r="G32" i="15"/>
  <c r="AB31" i="15"/>
  <c r="X31" i="15"/>
  <c r="T31" i="15"/>
  <c r="P31" i="15"/>
  <c r="L31" i="15"/>
  <c r="H31" i="15"/>
  <c r="Z32" i="15"/>
  <c r="V32" i="15"/>
  <c r="R32" i="15"/>
  <c r="N32" i="15"/>
  <c r="J32" i="15"/>
  <c r="F32" i="15"/>
  <c r="Y33" i="15"/>
  <c r="U33" i="15"/>
  <c r="Q33" i="15"/>
  <c r="M33" i="15"/>
  <c r="I33" i="15"/>
  <c r="E33" i="15"/>
  <c r="Y31" i="15"/>
  <c r="U31" i="15"/>
  <c r="Q31" i="15"/>
  <c r="I31" i="15"/>
  <c r="AB32" i="15"/>
  <c r="X32" i="15"/>
  <c r="T32" i="15"/>
  <c r="P32" i="15"/>
  <c r="L32" i="15"/>
  <c r="H32" i="15"/>
  <c r="F31" i="15"/>
  <c r="AA33" i="15"/>
  <c r="W33" i="15"/>
  <c r="S33" i="15"/>
  <c r="O33" i="15"/>
  <c r="K33" i="15"/>
  <c r="G33" i="15"/>
  <c r="AA31" i="15"/>
  <c r="W31" i="15"/>
  <c r="S31" i="15"/>
  <c r="M31" i="15"/>
  <c r="E31" i="15"/>
  <c r="Q19" i="15"/>
  <c r="M19" i="15"/>
  <c r="I19" i="15"/>
  <c r="I20" i="15"/>
  <c r="AA19" i="15"/>
  <c r="S19" i="15"/>
  <c r="K19" i="15"/>
  <c r="L20" i="15"/>
  <c r="H20" i="15"/>
  <c r="AB19" i="15"/>
  <c r="X19" i="15"/>
  <c r="T19" i="15"/>
  <c r="P19" i="15"/>
  <c r="L19" i="15"/>
  <c r="H19" i="15"/>
  <c r="M20" i="15"/>
  <c r="E20" i="15"/>
  <c r="W19" i="15"/>
  <c r="O19" i="15"/>
  <c r="G19" i="15"/>
  <c r="J20" i="15"/>
  <c r="F20" i="15"/>
  <c r="Z19" i="15"/>
  <c r="V19" i="15"/>
  <c r="R19" i="15"/>
  <c r="N19" i="15"/>
  <c r="J19" i="15"/>
  <c r="AA21" i="15"/>
  <c r="W21" i="15"/>
  <c r="S21" i="15"/>
  <c r="O21" i="15"/>
  <c r="K21" i="15"/>
  <c r="G21" i="15"/>
  <c r="AA20" i="15"/>
  <c r="W20" i="15"/>
  <c r="S20" i="15"/>
  <c r="O20" i="15"/>
  <c r="G20" i="15"/>
  <c r="U19" i="15"/>
  <c r="Z21" i="15"/>
  <c r="V21" i="15"/>
  <c r="R21" i="15"/>
  <c r="N21" i="15"/>
  <c r="J21" i="15"/>
  <c r="F21" i="15"/>
  <c r="Z20" i="15"/>
  <c r="V20" i="15"/>
  <c r="R20" i="15"/>
  <c r="N20" i="15"/>
  <c r="Y21" i="15"/>
  <c r="U21" i="15"/>
  <c r="Q21" i="15"/>
  <c r="M21" i="15"/>
  <c r="I21" i="15"/>
  <c r="E21" i="15"/>
  <c r="Y20" i="15"/>
  <c r="U20" i="15"/>
  <c r="Q20" i="15"/>
  <c r="K20" i="15"/>
  <c r="Y19" i="15"/>
  <c r="E19" i="15"/>
  <c r="AB21" i="15"/>
  <c r="X21" i="15"/>
  <c r="T21" i="15"/>
  <c r="P21" i="15"/>
  <c r="L21" i="15"/>
  <c r="H21" i="15"/>
  <c r="AB20" i="15"/>
  <c r="X20" i="15"/>
  <c r="T20" i="15"/>
  <c r="P20" i="15"/>
  <c r="F19" i="15"/>
  <c r="J50" i="15" l="1"/>
  <c r="AD32" i="15"/>
  <c r="AD45" i="15"/>
  <c r="AD21" i="15"/>
  <c r="AD19" i="15"/>
  <c r="AD52" i="15"/>
  <c r="AD40" i="15"/>
  <c r="AD57" i="15"/>
  <c r="AD31" i="15"/>
  <c r="AD48" i="15"/>
  <c r="AD27" i="15"/>
  <c r="AD29" i="15"/>
  <c r="AD55" i="15"/>
  <c r="AD44" i="15"/>
  <c r="AD36" i="15"/>
  <c r="AD33" i="15"/>
  <c r="AD20" i="15"/>
  <c r="AD49" i="15"/>
  <c r="AD47" i="15"/>
  <c r="AD51" i="15"/>
  <c r="AD53" i="15"/>
  <c r="AD24" i="15"/>
  <c r="AD23" i="15"/>
  <c r="AD25" i="15"/>
  <c r="AD41" i="15"/>
  <c r="AD28" i="15"/>
  <c r="AD39" i="15"/>
  <c r="AD56" i="15"/>
  <c r="AD43" i="15"/>
  <c r="AD35" i="15"/>
  <c r="AD37" i="15"/>
  <c r="P26" i="14"/>
  <c r="N26" i="14"/>
  <c r="N50" i="15"/>
  <c r="T26" i="14"/>
  <c r="O12" i="15"/>
  <c r="E11" i="15"/>
  <c r="V26" i="14"/>
  <c r="O11" i="14"/>
  <c r="AG28" i="15"/>
  <c r="AG29" i="15" s="1"/>
  <c r="AB26" i="14"/>
  <c r="AG35" i="15"/>
  <c r="AG32" i="15"/>
  <c r="AG33" i="15" s="1"/>
  <c r="V12" i="14"/>
  <c r="AA12" i="14"/>
  <c r="AB12" i="14"/>
  <c r="Y12" i="14"/>
  <c r="F12" i="14"/>
  <c r="L12" i="14"/>
  <c r="G11" i="14"/>
  <c r="Q11" i="14"/>
  <c r="T11" i="14"/>
  <c r="S11" i="14"/>
  <c r="N11" i="14"/>
  <c r="I12" i="14"/>
  <c r="K12" i="14"/>
  <c r="N13" i="14"/>
  <c r="Q13" i="14"/>
  <c r="T13" i="14"/>
  <c r="S13" i="14"/>
  <c r="Z11" i="14"/>
  <c r="Z13" i="14"/>
  <c r="U12" i="14"/>
  <c r="F11" i="14"/>
  <c r="X12" i="14"/>
  <c r="E11" i="14"/>
  <c r="W12" i="14"/>
  <c r="J11" i="14"/>
  <c r="M11" i="14"/>
  <c r="V11" i="14"/>
  <c r="N12" i="14"/>
  <c r="F13" i="14"/>
  <c r="V13" i="14"/>
  <c r="Y11" i="14"/>
  <c r="Q12" i="14"/>
  <c r="I13" i="14"/>
  <c r="Y13" i="14"/>
  <c r="AB11" i="14"/>
  <c r="T12" i="14"/>
  <c r="L13" i="14"/>
  <c r="AB13" i="14"/>
  <c r="AA11" i="14"/>
  <c r="S12" i="14"/>
  <c r="K13" i="14"/>
  <c r="AA13" i="14"/>
  <c r="H11" i="14"/>
  <c r="K11" i="14"/>
  <c r="R12" i="14"/>
  <c r="J13" i="14"/>
  <c r="E12" i="14"/>
  <c r="M13" i="14"/>
  <c r="H12" i="14"/>
  <c r="P13" i="14"/>
  <c r="G12" i="14"/>
  <c r="O13" i="14"/>
  <c r="L11" i="14"/>
  <c r="R11" i="14"/>
  <c r="J12" i="14"/>
  <c r="Z12" i="14"/>
  <c r="R13" i="14"/>
  <c r="U11" i="14"/>
  <c r="M12" i="14"/>
  <c r="E13" i="14"/>
  <c r="U13" i="14"/>
  <c r="X11" i="14"/>
  <c r="P12" i="14"/>
  <c r="H13" i="14"/>
  <c r="X13" i="14"/>
  <c r="W11" i="14"/>
  <c r="O12" i="14"/>
  <c r="G13" i="14"/>
  <c r="W13" i="14"/>
  <c r="P11" i="14"/>
  <c r="L15" i="15"/>
  <c r="L17" i="15"/>
  <c r="T12" i="15"/>
  <c r="S16" i="15"/>
  <c r="O15" i="15"/>
  <c r="L11" i="15"/>
  <c r="I17" i="15"/>
  <c r="Q15" i="15"/>
  <c r="Q16" i="15"/>
  <c r="N17" i="15"/>
  <c r="AA17" i="15"/>
  <c r="R15" i="15"/>
  <c r="U15" i="15"/>
  <c r="M12" i="15"/>
  <c r="E15" i="15"/>
  <c r="T16" i="15"/>
  <c r="F16" i="15"/>
  <c r="V16" i="15"/>
  <c r="K17" i="15"/>
  <c r="AB17" i="15"/>
  <c r="AB15" i="15"/>
  <c r="N12" i="15"/>
  <c r="L13" i="15"/>
  <c r="F13" i="15"/>
  <c r="G13" i="15"/>
  <c r="E13" i="15"/>
  <c r="AA26" i="14"/>
  <c r="M16" i="15"/>
  <c r="U17" i="15"/>
  <c r="J17" i="15"/>
  <c r="O16" i="15"/>
  <c r="W17" i="15"/>
  <c r="H17" i="15"/>
  <c r="N15" i="15"/>
  <c r="H16" i="15"/>
  <c r="M15" i="15"/>
  <c r="I16" i="15"/>
  <c r="Y16" i="15"/>
  <c r="Q17" i="15"/>
  <c r="N16" i="15"/>
  <c r="F17" i="15"/>
  <c r="V17" i="15"/>
  <c r="K16" i="15"/>
  <c r="AA16" i="15"/>
  <c r="S17" i="15"/>
  <c r="L16" i="15"/>
  <c r="AB16" i="15"/>
  <c r="T17" i="15"/>
  <c r="J15" i="15"/>
  <c r="Z15" i="15"/>
  <c r="W15" i="15"/>
  <c r="T15" i="15"/>
  <c r="K15" i="15"/>
  <c r="S15" i="15"/>
  <c r="AB11" i="15"/>
  <c r="W11" i="15"/>
  <c r="V11" i="15"/>
  <c r="U11" i="15"/>
  <c r="H11" i="15"/>
  <c r="Q46" i="15"/>
  <c r="O46" i="15"/>
  <c r="S38" i="15"/>
  <c r="U38" i="15"/>
  <c r="R38" i="15"/>
  <c r="L38" i="15"/>
  <c r="AB38" i="15"/>
  <c r="E17" i="15"/>
  <c r="R16" i="15"/>
  <c r="Z17" i="15"/>
  <c r="G17" i="15"/>
  <c r="P16" i="15"/>
  <c r="X17" i="15"/>
  <c r="G15" i="15"/>
  <c r="X15" i="15"/>
  <c r="AA15" i="15"/>
  <c r="E16" i="15"/>
  <c r="U16" i="15"/>
  <c r="M17" i="15"/>
  <c r="J16" i="15"/>
  <c r="Z16" i="15"/>
  <c r="R17" i="15"/>
  <c r="G16" i="15"/>
  <c r="W16" i="15"/>
  <c r="O17" i="15"/>
  <c r="F15" i="15"/>
  <c r="X16" i="15"/>
  <c r="P17" i="15"/>
  <c r="H15" i="15"/>
  <c r="V15" i="15"/>
  <c r="Y15" i="15"/>
  <c r="Y18" i="15" s="1"/>
  <c r="P15" i="15"/>
  <c r="I15" i="15"/>
  <c r="F11" i="15"/>
  <c r="AB13" i="15"/>
  <c r="W13" i="15"/>
  <c r="V13" i="15"/>
  <c r="U13" i="15"/>
  <c r="M46" i="15"/>
  <c r="K46" i="15"/>
  <c r="AA46" i="15"/>
  <c r="O38" i="15"/>
  <c r="F38" i="15"/>
  <c r="Q38" i="15"/>
  <c r="N38" i="15"/>
  <c r="H38" i="15"/>
  <c r="X38" i="15"/>
  <c r="W26" i="14"/>
  <c r="Q34" i="15"/>
  <c r="U30" i="15"/>
  <c r="K30" i="15"/>
  <c r="V30" i="15"/>
  <c r="L30" i="15"/>
  <c r="Q30" i="15"/>
  <c r="W30" i="15"/>
  <c r="R30" i="15"/>
  <c r="H30" i="15"/>
  <c r="X30" i="15"/>
  <c r="V54" i="15"/>
  <c r="T54" i="15"/>
  <c r="W34" i="15"/>
  <c r="F34" i="15"/>
  <c r="V50" i="15"/>
  <c r="AA30" i="15"/>
  <c r="AB30" i="15"/>
  <c r="J54" i="15"/>
  <c r="Z54" i="15"/>
  <c r="H54" i="15"/>
  <c r="X54" i="15"/>
  <c r="S58" i="15"/>
  <c r="X11" i="15"/>
  <c r="H13" i="15"/>
  <c r="S11" i="15"/>
  <c r="K12" i="15"/>
  <c r="S13" i="15"/>
  <c r="J12" i="15"/>
  <c r="R13" i="15"/>
  <c r="I12" i="15"/>
  <c r="Q13" i="15"/>
  <c r="K11" i="15"/>
  <c r="T11" i="15"/>
  <c r="L12" i="15"/>
  <c r="AB12" i="15"/>
  <c r="T13" i="15"/>
  <c r="O11" i="15"/>
  <c r="G12" i="15"/>
  <c r="W12" i="15"/>
  <c r="O13" i="15"/>
  <c r="N11" i="15"/>
  <c r="F12" i="15"/>
  <c r="V12" i="15"/>
  <c r="N13" i="15"/>
  <c r="M11" i="15"/>
  <c r="E12" i="15"/>
  <c r="U12" i="15"/>
  <c r="M13" i="15"/>
  <c r="J11" i="15"/>
  <c r="I11" i="15"/>
  <c r="P12" i="15"/>
  <c r="X13" i="15"/>
  <c r="AA12" i="15"/>
  <c r="R11" i="15"/>
  <c r="Z12" i="15"/>
  <c r="Q11" i="15"/>
  <c r="Y12" i="15"/>
  <c r="G11" i="15"/>
  <c r="P11" i="15"/>
  <c r="H12" i="15"/>
  <c r="X12" i="15"/>
  <c r="P13" i="15"/>
  <c r="AA11" i="15"/>
  <c r="S12" i="15"/>
  <c r="K13" i="15"/>
  <c r="AA13" i="15"/>
  <c r="Z11" i="15"/>
  <c r="R12" i="15"/>
  <c r="J13" i="15"/>
  <c r="Z13" i="15"/>
  <c r="Y11" i="15"/>
  <c r="Q12" i="15"/>
  <c r="I13" i="15"/>
  <c r="Y13" i="15"/>
  <c r="S26" i="14"/>
  <c r="O42" i="14"/>
  <c r="H42" i="14"/>
  <c r="X42" i="14"/>
  <c r="M42" i="14"/>
  <c r="F42" i="14"/>
  <c r="V42" i="14"/>
  <c r="F54" i="14"/>
  <c r="L54" i="14"/>
  <c r="AB54" i="14"/>
  <c r="Y22" i="14"/>
  <c r="O22" i="14"/>
  <c r="O30" i="14"/>
  <c r="F30" i="14"/>
  <c r="Q30" i="14"/>
  <c r="L30" i="14"/>
  <c r="AB30" i="14"/>
  <c r="V30" i="14"/>
  <c r="K38" i="14"/>
  <c r="AA38" i="14"/>
  <c r="Q38" i="14"/>
  <c r="L38" i="14"/>
  <c r="AB38" i="14"/>
  <c r="V38" i="14"/>
  <c r="O46" i="14"/>
  <c r="L46" i="14"/>
  <c r="AB46" i="14"/>
  <c r="V46" i="14"/>
  <c r="M34" i="14"/>
  <c r="H34" i="14"/>
  <c r="X34" i="14"/>
  <c r="O34" i="14"/>
  <c r="F34" i="14"/>
  <c r="V34" i="14"/>
  <c r="M34" i="15"/>
  <c r="Y34" i="15"/>
  <c r="F50" i="15"/>
  <c r="M30" i="15"/>
  <c r="F30" i="15"/>
  <c r="S30" i="15"/>
  <c r="N30" i="15"/>
  <c r="T30" i="15"/>
  <c r="R54" i="15"/>
  <c r="P54" i="15"/>
  <c r="Y54" i="15"/>
  <c r="M42" i="15"/>
  <c r="I46" i="15"/>
  <c r="Y46" i="15"/>
  <c r="G46" i="15"/>
  <c r="W46" i="15"/>
  <c r="K38" i="15"/>
  <c r="AA38" i="15"/>
  <c r="M38" i="15"/>
  <c r="J38" i="15"/>
  <c r="Z38" i="15"/>
  <c r="T38" i="15"/>
  <c r="Y22" i="15"/>
  <c r="AA34" i="15"/>
  <c r="Z50" i="15"/>
  <c r="I30" i="15"/>
  <c r="Y30" i="15"/>
  <c r="O30" i="15"/>
  <c r="J30" i="15"/>
  <c r="Z30" i="15"/>
  <c r="P30" i="15"/>
  <c r="N54" i="15"/>
  <c r="L54" i="15"/>
  <c r="AB54" i="15"/>
  <c r="U46" i="15"/>
  <c r="S46" i="15"/>
  <c r="G38" i="15"/>
  <c r="W38" i="15"/>
  <c r="I38" i="15"/>
  <c r="Y38" i="15"/>
  <c r="V38" i="15"/>
  <c r="P38" i="15"/>
  <c r="O26" i="14"/>
  <c r="S50" i="14"/>
  <c r="J50" i="14"/>
  <c r="Z50" i="14"/>
  <c r="L50" i="14"/>
  <c r="AB50" i="14"/>
  <c r="S58" i="14"/>
  <c r="L58" i="14"/>
  <c r="AB58" i="14"/>
  <c r="J58" i="14"/>
  <c r="Z58" i="14"/>
  <c r="F18" i="14"/>
  <c r="V18" i="14"/>
  <c r="K42" i="14"/>
  <c r="AA42" i="14"/>
  <c r="T42" i="14"/>
  <c r="I42" i="14"/>
  <c r="Y42" i="14"/>
  <c r="R42" i="14"/>
  <c r="H54" i="14"/>
  <c r="X54" i="14"/>
  <c r="R54" i="14"/>
  <c r="U22" i="14"/>
  <c r="AA22" i="14"/>
  <c r="K30" i="14"/>
  <c r="AA30" i="14"/>
  <c r="M30" i="14"/>
  <c r="H30" i="14"/>
  <c r="X30" i="14"/>
  <c r="R30" i="14"/>
  <c r="G38" i="14"/>
  <c r="W38" i="14"/>
  <c r="M38" i="14"/>
  <c r="H38" i="14"/>
  <c r="X38" i="14"/>
  <c r="R38" i="14"/>
  <c r="K46" i="14"/>
  <c r="AA46" i="14"/>
  <c r="H46" i="14"/>
  <c r="X46" i="14"/>
  <c r="R46" i="14"/>
  <c r="I34" i="14"/>
  <c r="Y34" i="14"/>
  <c r="T34" i="14"/>
  <c r="K34" i="14"/>
  <c r="AA34" i="14"/>
  <c r="R34" i="14"/>
  <c r="O50" i="14"/>
  <c r="F50" i="14"/>
  <c r="V50" i="14"/>
  <c r="H50" i="14"/>
  <c r="X50" i="14"/>
  <c r="O58" i="14"/>
  <c r="H58" i="14"/>
  <c r="X58" i="14"/>
  <c r="F58" i="14"/>
  <c r="V58" i="14"/>
  <c r="Y18" i="14"/>
  <c r="AB18" i="14"/>
  <c r="R18" i="14"/>
  <c r="G50" i="14"/>
  <c r="W50" i="14"/>
  <c r="N50" i="14"/>
  <c r="P50" i="14"/>
  <c r="G58" i="14"/>
  <c r="W58" i="14"/>
  <c r="P58" i="14"/>
  <c r="N58" i="14"/>
  <c r="T18" i="14"/>
  <c r="W18" i="14"/>
  <c r="S42" i="14"/>
  <c r="L42" i="14"/>
  <c r="AB42" i="14"/>
  <c r="Q42" i="14"/>
  <c r="J42" i="14"/>
  <c r="Z42" i="14"/>
  <c r="P54" i="14"/>
  <c r="J54" i="14"/>
  <c r="Z54" i="14"/>
  <c r="M22" i="14"/>
  <c r="S22" i="14"/>
  <c r="S30" i="14"/>
  <c r="U30" i="14"/>
  <c r="P30" i="14"/>
  <c r="J30" i="14"/>
  <c r="Z30" i="14"/>
  <c r="O38" i="14"/>
  <c r="U38" i="14"/>
  <c r="P38" i="14"/>
  <c r="J38" i="14"/>
  <c r="Z38" i="14"/>
  <c r="S46" i="14"/>
  <c r="P46" i="14"/>
  <c r="J46" i="14"/>
  <c r="Z46" i="14"/>
  <c r="Q34" i="14"/>
  <c r="L34" i="14"/>
  <c r="AB34" i="14"/>
  <c r="S34" i="14"/>
  <c r="J34" i="14"/>
  <c r="Z34" i="14"/>
  <c r="K50" i="14"/>
  <c r="AA50" i="14"/>
  <c r="R50" i="14"/>
  <c r="T50" i="14"/>
  <c r="K58" i="14"/>
  <c r="AA58" i="14"/>
  <c r="T58" i="14"/>
  <c r="R58" i="14"/>
  <c r="U18" i="14"/>
  <c r="X18" i="14"/>
  <c r="AA18" i="14"/>
  <c r="G42" i="14"/>
  <c r="W42" i="14"/>
  <c r="P42" i="14"/>
  <c r="U42" i="14"/>
  <c r="N42" i="14"/>
  <c r="T54" i="14"/>
  <c r="N54" i="14"/>
  <c r="Q22" i="14"/>
  <c r="W22" i="14"/>
  <c r="G30" i="14"/>
  <c r="W30" i="14"/>
  <c r="I30" i="14"/>
  <c r="Y30" i="14"/>
  <c r="T30" i="14"/>
  <c r="N30" i="14"/>
  <c r="F38" i="14"/>
  <c r="S38" i="14"/>
  <c r="I38" i="14"/>
  <c r="Y38" i="14"/>
  <c r="T38" i="14"/>
  <c r="N38" i="14"/>
  <c r="G46" i="14"/>
  <c r="W46" i="14"/>
  <c r="F46" i="14"/>
  <c r="T46" i="14"/>
  <c r="N46" i="14"/>
  <c r="U34" i="14"/>
  <c r="P34" i="14"/>
  <c r="G34" i="14"/>
  <c r="W34" i="14"/>
  <c r="N34" i="14"/>
  <c r="Y26" i="14"/>
  <c r="V54" i="14"/>
  <c r="O26" i="15"/>
  <c r="W26" i="15"/>
  <c r="Q26" i="14"/>
  <c r="F22" i="14"/>
  <c r="Z18" i="14"/>
  <c r="AC32" i="14"/>
  <c r="AC33" i="14"/>
  <c r="F26" i="15"/>
  <c r="Q26" i="15"/>
  <c r="Y26" i="15"/>
  <c r="U42" i="15"/>
  <c r="AB58" i="15"/>
  <c r="L58" i="15"/>
  <c r="K58" i="15"/>
  <c r="AA58" i="15"/>
  <c r="M54" i="14"/>
  <c r="U54" i="14"/>
  <c r="Y50" i="15"/>
  <c r="AC28" i="15"/>
  <c r="AC29" i="15"/>
  <c r="F54" i="15"/>
  <c r="S54" i="15"/>
  <c r="U54" i="15"/>
  <c r="G54" i="15"/>
  <c r="U26" i="14"/>
  <c r="G58" i="15"/>
  <c r="AC24" i="14"/>
  <c r="AC23" i="14"/>
  <c r="AC25" i="14"/>
  <c r="O18" i="14"/>
  <c r="S26" i="15"/>
  <c r="AA26" i="15"/>
  <c r="AC16" i="14"/>
  <c r="AC17" i="14"/>
  <c r="AC53" i="14"/>
  <c r="AG32" i="14"/>
  <c r="AG33" i="14" s="1"/>
  <c r="AG35" i="14"/>
  <c r="J22" i="15"/>
  <c r="R22" i="15"/>
  <c r="Z22" i="15"/>
  <c r="AA22" i="15"/>
  <c r="N26" i="15"/>
  <c r="V26" i="15"/>
  <c r="F42" i="15"/>
  <c r="N42" i="15"/>
  <c r="AC45" i="14"/>
  <c r="V42" i="15"/>
  <c r="I22" i="15"/>
  <c r="Q22" i="15"/>
  <c r="N34" i="15"/>
  <c r="V34" i="15"/>
  <c r="K34" i="15"/>
  <c r="G30" i="15"/>
  <c r="S42" i="15"/>
  <c r="H42" i="15"/>
  <c r="P42" i="15"/>
  <c r="X42" i="15"/>
  <c r="U58" i="15"/>
  <c r="V58" i="15"/>
  <c r="N58" i="15"/>
  <c r="F58" i="15"/>
  <c r="L18" i="14"/>
  <c r="I18" i="14"/>
  <c r="I26" i="14"/>
  <c r="L26" i="14"/>
  <c r="K54" i="14"/>
  <c r="S54" i="14"/>
  <c r="AA54" i="14"/>
  <c r="W54" i="15"/>
  <c r="K50" i="15"/>
  <c r="AA50" i="15"/>
  <c r="AC31" i="15"/>
  <c r="E34" i="15"/>
  <c r="AC47" i="15"/>
  <c r="E50" i="15"/>
  <c r="E50" i="14"/>
  <c r="AC47" i="14"/>
  <c r="E58" i="14"/>
  <c r="AC55" i="14"/>
  <c r="E30" i="15"/>
  <c r="AC27" i="15"/>
  <c r="E18" i="14"/>
  <c r="AC15" i="14"/>
  <c r="E42" i="14"/>
  <c r="AC39" i="14"/>
  <c r="E54" i="15"/>
  <c r="AC51" i="15"/>
  <c r="AC23" i="15"/>
  <c r="E26" i="15"/>
  <c r="E22" i="14"/>
  <c r="AC19" i="14"/>
  <c r="E30" i="14"/>
  <c r="AC27" i="14"/>
  <c r="E38" i="14"/>
  <c r="AC35" i="14"/>
  <c r="E38" i="15"/>
  <c r="AC35" i="15"/>
  <c r="F22" i="15"/>
  <c r="N22" i="15"/>
  <c r="V22" i="15"/>
  <c r="G22" i="15"/>
  <c r="W22" i="15"/>
  <c r="L22" i="15"/>
  <c r="T22" i="15"/>
  <c r="AB22" i="15"/>
  <c r="S22" i="15"/>
  <c r="M22" i="15"/>
  <c r="S34" i="15"/>
  <c r="I34" i="15"/>
  <c r="U34" i="15"/>
  <c r="AC33" i="15"/>
  <c r="H34" i="15"/>
  <c r="P34" i="15"/>
  <c r="X34" i="15"/>
  <c r="G34" i="15"/>
  <c r="J34" i="15"/>
  <c r="R34" i="15"/>
  <c r="Z34" i="15"/>
  <c r="R50" i="15"/>
  <c r="S50" i="15"/>
  <c r="I50" i="15"/>
  <c r="M50" i="15"/>
  <c r="AC49" i="15"/>
  <c r="L50" i="15"/>
  <c r="T50" i="15"/>
  <c r="AB50" i="15"/>
  <c r="O50" i="15"/>
  <c r="Q50" i="15"/>
  <c r="U50" i="15"/>
  <c r="AC48" i="14"/>
  <c r="M50" i="14"/>
  <c r="U50" i="14"/>
  <c r="AC49" i="14"/>
  <c r="AC56" i="14"/>
  <c r="M58" i="14"/>
  <c r="U58" i="14"/>
  <c r="AC57" i="14"/>
  <c r="G18" i="14"/>
  <c r="P18" i="14"/>
  <c r="Q18" i="14"/>
  <c r="J18" i="14"/>
  <c r="M18" i="14"/>
  <c r="F26" i="14"/>
  <c r="J26" i="14"/>
  <c r="M26" i="14"/>
  <c r="G26" i="14"/>
  <c r="AC40" i="14"/>
  <c r="AC41" i="14"/>
  <c r="K54" i="15"/>
  <c r="AA54" i="15"/>
  <c r="M54" i="15"/>
  <c r="O54" i="15"/>
  <c r="I54" i="15"/>
  <c r="AC52" i="15"/>
  <c r="U26" i="15"/>
  <c r="AC25" i="15"/>
  <c r="J26" i="15"/>
  <c r="R26" i="15"/>
  <c r="Z26" i="15"/>
  <c r="H26" i="15"/>
  <c r="P26" i="15"/>
  <c r="X26" i="15"/>
  <c r="G26" i="15"/>
  <c r="M26" i="15"/>
  <c r="AC41" i="15"/>
  <c r="I42" i="15"/>
  <c r="Y42" i="15"/>
  <c r="J42" i="15"/>
  <c r="R42" i="15"/>
  <c r="Z42" i="15"/>
  <c r="K42" i="15"/>
  <c r="AA42" i="15"/>
  <c r="L42" i="15"/>
  <c r="T42" i="15"/>
  <c r="AB42" i="15"/>
  <c r="G42" i="15"/>
  <c r="W42" i="15"/>
  <c r="X58" i="15"/>
  <c r="P58" i="15"/>
  <c r="H58" i="15"/>
  <c r="Q58" i="15"/>
  <c r="Z58" i="15"/>
  <c r="R58" i="15"/>
  <c r="J58" i="15"/>
  <c r="O58" i="15"/>
  <c r="I58" i="15"/>
  <c r="M58" i="15"/>
  <c r="AC57" i="15"/>
  <c r="I54" i="14"/>
  <c r="Q54" i="14"/>
  <c r="Y54" i="14"/>
  <c r="G54" i="14"/>
  <c r="O54" i="14"/>
  <c r="W54" i="14"/>
  <c r="AC52" i="14"/>
  <c r="AC20" i="14"/>
  <c r="AC21" i="14"/>
  <c r="L22" i="14"/>
  <c r="T22" i="14"/>
  <c r="AB22" i="14"/>
  <c r="I22" i="14"/>
  <c r="N22" i="14"/>
  <c r="V22" i="14"/>
  <c r="K22" i="14"/>
  <c r="AC28" i="14"/>
  <c r="AC29" i="14"/>
  <c r="AC36" i="14"/>
  <c r="AC37" i="14"/>
  <c r="I46" i="14"/>
  <c r="Q46" i="14"/>
  <c r="Y46" i="14"/>
  <c r="AB46" i="15"/>
  <c r="T46" i="15"/>
  <c r="L46" i="15"/>
  <c r="V46" i="15"/>
  <c r="N46" i="15"/>
  <c r="F46" i="15"/>
  <c r="AC36" i="15"/>
  <c r="AC37" i="15"/>
  <c r="E22" i="15"/>
  <c r="AC19" i="15"/>
  <c r="E26" i="14"/>
  <c r="AC39" i="15"/>
  <c r="E42" i="15"/>
  <c r="AC55" i="15"/>
  <c r="E58" i="15"/>
  <c r="E54" i="14"/>
  <c r="AC51" i="14"/>
  <c r="E46" i="14"/>
  <c r="AC43" i="14"/>
  <c r="E46" i="15"/>
  <c r="AC43" i="15"/>
  <c r="E34" i="14"/>
  <c r="AC31" i="14"/>
  <c r="AC21" i="15"/>
  <c r="U22" i="15"/>
  <c r="O22" i="15"/>
  <c r="AC20" i="15"/>
  <c r="H22" i="15"/>
  <c r="P22" i="15"/>
  <c r="X22" i="15"/>
  <c r="K22" i="15"/>
  <c r="L34" i="15"/>
  <c r="T34" i="15"/>
  <c r="AB34" i="15"/>
  <c r="O34" i="15"/>
  <c r="AC32" i="15"/>
  <c r="AC48" i="15"/>
  <c r="H50" i="15"/>
  <c r="P50" i="15"/>
  <c r="X50" i="15"/>
  <c r="G50" i="15"/>
  <c r="W50" i="15"/>
  <c r="I50" i="14"/>
  <c r="Q50" i="14"/>
  <c r="Y50" i="14"/>
  <c r="I58" i="14"/>
  <c r="Q58" i="14"/>
  <c r="Y58" i="14"/>
  <c r="H18" i="14"/>
  <c r="K18" i="14"/>
  <c r="N18" i="14"/>
  <c r="S18" i="14"/>
  <c r="H26" i="14"/>
  <c r="K26" i="14"/>
  <c r="Q54" i="15"/>
  <c r="AC53" i="15"/>
  <c r="AC24" i="15"/>
  <c r="K26" i="15"/>
  <c r="L26" i="15"/>
  <c r="T26" i="15"/>
  <c r="AB26" i="15"/>
  <c r="I26" i="15"/>
  <c r="Q42" i="15"/>
  <c r="AC40" i="15"/>
  <c r="O42" i="15"/>
  <c r="T58" i="15"/>
  <c r="AC56" i="15"/>
  <c r="W58" i="15"/>
  <c r="Y58" i="15"/>
  <c r="H22" i="14"/>
  <c r="P22" i="14"/>
  <c r="X22" i="14"/>
  <c r="G22" i="14"/>
  <c r="J22" i="14"/>
  <c r="R22" i="14"/>
  <c r="Z22" i="14"/>
  <c r="M46" i="14"/>
  <c r="U46" i="14"/>
  <c r="AC44" i="14"/>
  <c r="AC44" i="15"/>
  <c r="AC45" i="15"/>
  <c r="X46" i="15"/>
  <c r="P46" i="15"/>
  <c r="H46" i="15"/>
  <c r="Z46" i="15"/>
  <c r="R46" i="15"/>
  <c r="J46" i="15"/>
  <c r="AD38" i="15" l="1"/>
  <c r="T18" i="15"/>
  <c r="P18" i="15"/>
  <c r="AD54" i="15"/>
  <c r="F18" i="15"/>
  <c r="AD42" i="15"/>
  <c r="AD46" i="15"/>
  <c r="AD16" i="15"/>
  <c r="AD11" i="15"/>
  <c r="AD17" i="15"/>
  <c r="AD26" i="15"/>
  <c r="AD50" i="15"/>
  <c r="AD30" i="15"/>
  <c r="AD12" i="15"/>
  <c r="AD15" i="15"/>
  <c r="AD58" i="15"/>
  <c r="AD34" i="15"/>
  <c r="AD22" i="15"/>
  <c r="AD13" i="15"/>
  <c r="G14" i="15"/>
  <c r="H14" i="15"/>
  <c r="AG39" i="15"/>
  <c r="AG36" i="15"/>
  <c r="AG37" i="15" s="1"/>
  <c r="O14" i="14"/>
  <c r="I14" i="14"/>
  <c r="V18" i="15"/>
  <c r="P14" i="14"/>
  <c r="AA14" i="14"/>
  <c r="AB14" i="14"/>
  <c r="M14" i="14"/>
  <c r="Z14" i="14"/>
  <c r="N14" i="14"/>
  <c r="L18" i="15"/>
  <c r="Q14" i="14"/>
  <c r="F14" i="14"/>
  <c r="K14" i="14"/>
  <c r="S14" i="14"/>
  <c r="X14" i="14"/>
  <c r="G14" i="14"/>
  <c r="L14" i="14"/>
  <c r="J14" i="14"/>
  <c r="AC11" i="14"/>
  <c r="T14" i="14"/>
  <c r="R14" i="14"/>
  <c r="H14" i="14"/>
  <c r="Y14" i="14"/>
  <c r="V14" i="14"/>
  <c r="E14" i="14"/>
  <c r="W14" i="14"/>
  <c r="U14" i="14"/>
  <c r="AC13" i="14"/>
  <c r="AC12" i="14"/>
  <c r="AC17" i="15"/>
  <c r="X18" i="15"/>
  <c r="U18" i="15"/>
  <c r="J18" i="15"/>
  <c r="AB18" i="15"/>
  <c r="Q18" i="15"/>
  <c r="L14" i="15"/>
  <c r="Z18" i="15"/>
  <c r="N18" i="15"/>
  <c r="I18" i="15"/>
  <c r="E18" i="15"/>
  <c r="G18" i="15"/>
  <c r="S18" i="15"/>
  <c r="K18" i="15"/>
  <c r="R18" i="15"/>
  <c r="AC15" i="15"/>
  <c r="M18" i="15"/>
  <c r="W18" i="15"/>
  <c r="F14" i="15"/>
  <c r="AC13" i="15"/>
  <c r="O18" i="15"/>
  <c r="AC16" i="15"/>
  <c r="AA18" i="15"/>
  <c r="AB14" i="15"/>
  <c r="H18" i="15"/>
  <c r="U14" i="15"/>
  <c r="V14" i="15"/>
  <c r="W14" i="15"/>
  <c r="Z14" i="15"/>
  <c r="P14" i="15"/>
  <c r="J14" i="15"/>
  <c r="R14" i="15"/>
  <c r="I14" i="15"/>
  <c r="AC12" i="15"/>
  <c r="Y14" i="15"/>
  <c r="AA14" i="15"/>
  <c r="AC11" i="15"/>
  <c r="X14" i="15"/>
  <c r="K14" i="15"/>
  <c r="E14" i="15"/>
  <c r="Q14" i="15"/>
  <c r="M14" i="15"/>
  <c r="N14" i="15"/>
  <c r="O14" i="15"/>
  <c r="T14" i="15"/>
  <c r="S14" i="15"/>
  <c r="AC34" i="14"/>
  <c r="AC54" i="14"/>
  <c r="AC18" i="14"/>
  <c r="AC30" i="15"/>
  <c r="AG36" i="14"/>
  <c r="AG37" i="14" s="1"/>
  <c r="AG39" i="14"/>
  <c r="AC46" i="15"/>
  <c r="AC46" i="14"/>
  <c r="AC26" i="14"/>
  <c r="AC22" i="15"/>
  <c r="AC26" i="15"/>
  <c r="AC50" i="15"/>
  <c r="AC34" i="15"/>
  <c r="AC58" i="15"/>
  <c r="AC42" i="15"/>
  <c r="AC38" i="15"/>
  <c r="AC38" i="14"/>
  <c r="AC30" i="14"/>
  <c r="AC22" i="14"/>
  <c r="AC54" i="15"/>
  <c r="AC42" i="14"/>
  <c r="AC58" i="14"/>
  <c r="AC50" i="14"/>
  <c r="AD18" i="15" l="1"/>
  <c r="AD14" i="15"/>
  <c r="AG43" i="15"/>
  <c r="AG40" i="15"/>
  <c r="AG41" i="15" s="1"/>
  <c r="AC14" i="14"/>
  <c r="AC18" i="15"/>
  <c r="AC14" i="15"/>
  <c r="AG40" i="14"/>
  <c r="AG41" i="14" s="1"/>
  <c r="AG43" i="14"/>
  <c r="AD59" i="15" l="1"/>
  <c r="AG47" i="15"/>
  <c r="AG44" i="15"/>
  <c r="AG45" i="15" s="1"/>
  <c r="AG44" i="14"/>
  <c r="AG45" i="14" s="1"/>
  <c r="AG47" i="14"/>
  <c r="AG48" i="15" l="1"/>
  <c r="AG49" i="15" s="1"/>
  <c r="AG51" i="15"/>
  <c r="AG51" i="14"/>
  <c r="AG48" i="14"/>
  <c r="AG49" i="14" s="1"/>
  <c r="AG52" i="15" l="1"/>
  <c r="AG53" i="15" s="1"/>
  <c r="AG55" i="15"/>
  <c r="AG56" i="15" s="1"/>
  <c r="AG57" i="15" s="1"/>
  <c r="AG52" i="14"/>
  <c r="AG53" i="14" s="1"/>
  <c r="AG55" i="14"/>
  <c r="AG56" i="14" s="1"/>
  <c r="AG57" i="14" s="1"/>
</calcChain>
</file>

<file path=xl/sharedStrings.xml><?xml version="1.0" encoding="utf-8"?>
<sst xmlns="http://schemas.openxmlformats.org/spreadsheetml/2006/main" count="3335" uniqueCount="130">
  <si>
    <t>NOTAS:</t>
  </si>
  <si>
    <t>ORD</t>
  </si>
  <si>
    <t>FES</t>
  </si>
  <si>
    <t>SÁB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</si>
  <si>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</si>
  <si>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</si>
  <si>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</si>
  <si>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</si>
  <si>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</si>
  <si>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</si>
  <si>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</si>
  <si>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</si>
  <si>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</si>
  <si>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</si>
  <si>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</si>
  <si>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</si>
  <si>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</si>
  <si>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</si>
  <si>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</si>
  <si>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</si>
  <si>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</si>
  <si>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</si>
  <si>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</si>
  <si>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</si>
  <si>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</si>
  <si>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</si>
  <si>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</si>
  <si>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</si>
  <si>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AÑO:</t>
  </si>
  <si>
    <t>CANTIDAD EN:</t>
  </si>
  <si>
    <t>MWh</t>
  </si>
  <si>
    <t>ENE</t>
  </si>
  <si>
    <t>TIPO 
DE DIA:</t>
  </si>
  <si>
    <t>N° dias
mes</t>
  </si>
  <si>
    <t>TOTAL</t>
  </si>
  <si>
    <t>ORD.</t>
  </si>
  <si>
    <t>SAB.</t>
  </si>
  <si>
    <t>FES.</t>
  </si>
  <si>
    <t>PC</t>
  </si>
  <si>
    <t>FEB</t>
  </si>
  <si>
    <t>MAR</t>
  </si>
  <si>
    <t>ABR</t>
  </si>
  <si>
    <t>MAY</t>
  </si>
  <si>
    <t>JUN</t>
  </si>
  <si>
    <t>PC: PAGUE LO CONTRATADO.</t>
  </si>
  <si>
    <t>JUL</t>
  </si>
  <si>
    <t>AGO</t>
  </si>
  <si>
    <t>SEP</t>
  </si>
  <si>
    <t>OCT</t>
  </si>
  <si>
    <t>NOV</t>
  </si>
  <si>
    <t>DIC</t>
  </si>
  <si>
    <t>* Las cantidades ofrecidas deben presentarse con dos cifras decimales.</t>
  </si>
  <si>
    <t>Cantidad Ofrecida</t>
  </si>
  <si>
    <t>N° días
mes</t>
  </si>
  <si>
    <t>Tipo de día</t>
  </si>
  <si>
    <t>OFERTA MERCANTIL N°:</t>
  </si>
  <si>
    <t>INVITACIÓN:</t>
  </si>
  <si>
    <t>OFERENTE:</t>
  </si>
  <si>
    <t>OFERENTE S.A. ESP</t>
  </si>
  <si>
    <t>OFERTA:</t>
  </si>
  <si>
    <t>MODALIDAD:</t>
  </si>
  <si>
    <t>MWh*</t>
  </si>
  <si>
    <t>(1) PC: Pague lo contratado</t>
  </si>
  <si>
    <t>(4) Ingresar un precio monomio fijo en $/MWh con dos cifras decimales.</t>
  </si>
  <si>
    <t>NIVEL DE COBERTURA ESPERADO
 (%)</t>
  </si>
  <si>
    <t>PRECIO OFERTADO ($/MWh)
(4)</t>
  </si>
  <si>
    <t>(3) Ingresar con dos cifras decimales la energía ofrecida hasta las cantidades solicitadas.</t>
  </si>
  <si>
    <t>PRECIOS $/MWh de:</t>
  </si>
  <si>
    <t>OFERENTE E.S.P.</t>
  </si>
  <si>
    <r>
      <t xml:space="preserve">PC </t>
    </r>
    <r>
      <rPr>
        <b/>
        <sz val="8"/>
        <rFont val="Times New Roman"/>
        <family val="1"/>
      </rPr>
      <t>(1)</t>
    </r>
  </si>
  <si>
    <t>ENERGÍA OFRECIDA (MWh)
(2) (3)</t>
  </si>
  <si>
    <t xml:space="preserve">ENERGÍA SOLICITADA (MWh)
</t>
  </si>
  <si>
    <t>(2) La energía ofrecida se despachará de acuerdo con las curvas descritas los terminos de referencia.</t>
  </si>
  <si>
    <t>(6) Se aceptan adjudicaciones parciales siempre y cuando se aplique el mismo porcentaje sobre la totalidad de la energía ofertada para el año solicitado.</t>
  </si>
  <si>
    <t xml:space="preserve">(5) No serán aceptadas adjudicaciones parciales por franjas horarias, periodos de carga, días o meses  de forma independiente.  </t>
  </si>
  <si>
    <t>(8) Solo serán aceptadas las ofertas con un único precio por producto.</t>
  </si>
  <si>
    <t>(9) No serán tenidas en cuenta ofertas con condiciones y/o modificaciones adicionales a los Pliegos definitivos.</t>
  </si>
  <si>
    <t>(7) Se adjudicarán ofertas parciales por el mismo porcentaje para cada uno de los meses del año.</t>
  </si>
  <si>
    <t>ANEXO 3. CUADRO DE CANTIDADES DE ENERGÍA Y PRECIO</t>
  </si>
  <si>
    <t>ANEXO 4. CANTIDADES HORARIAS SOLICITADAS</t>
  </si>
  <si>
    <t>(7) Se adjudicarán ofertas parciales por el mismo porcentaje para cada uno de los meses del año y de los años de un mismo producto.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</si>
  <si>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</si>
  <si>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</si>
  <si>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</si>
  <si>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</si>
  <si>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</si>
  <si>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</si>
  <si>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</si>
  <si>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</si>
  <si>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2035</t>
  </si>
  <si>
    <t>AÑO 2036</t>
  </si>
  <si>
    <t>KWh</t>
  </si>
  <si>
    <t>ENERGÍA SOLICITADA (KWh)</t>
  </si>
  <si>
    <t>ENERGÍA OFRECIDA (KWh)
(2) (3)</t>
  </si>
  <si>
    <t>KWh*</t>
  </si>
  <si>
    <t>PRECIO OFERTADO (COP/KWh)
(4)</t>
  </si>
  <si>
    <t>(4) Ingresar un precio monomio fijo en COP/KWh con dos cifras decimales.</t>
  </si>
  <si>
    <t>GM-21-003</t>
  </si>
  <si>
    <t>El precio del suministro para cada período (mes) se debe expresar en pesos por Megavatio-hora ($/MWh) con dos cifras decimales, en forma de precio monomio fijo, en pesos constantes de Julio de 2021</t>
  </si>
  <si>
    <t>(6) Se evaluarán ofertas parciales siempre y cuando las cantidades ofertadas para cada uno de los meses y de los años del producto corresponda a un mismo porcentaje sobre la totalidad de la energía solicitada, excepto las condiciones definidas para los años 2022 y 2023.</t>
  </si>
  <si>
    <t>(8) Serán evaluadas las ofertas que presenten precios en las condiciones definidas para cada producto.</t>
  </si>
  <si>
    <t>Diciembre de 2022</t>
  </si>
  <si>
    <t>El precio del suministro para cada período (mes) se debe expresar en pesos por Kilovatio-hora (COP/KWh) con dos cifras decimales, en forma de precio monomio fijo, en pesos constantes de Diciembre de 2022</t>
  </si>
  <si>
    <t>GM-22-003</t>
  </si>
  <si>
    <t>AÑO 2037</t>
  </si>
  <si>
    <t>(6) Se evaluarán ofertas parciales siempre y cuando las cantidades ofertadas para cada uno de los meses y de los años del producto corresponda a un mismo porcentaje sobre la totalidad de la energía solicitada.</t>
  </si>
  <si>
    <t>AÑO 2038</t>
  </si>
  <si>
    <t>NIVEL DE COBERTURA OFERTADO
 (%)</t>
  </si>
  <si>
    <t>(7) Se adjudicarán ofertas parciales por el mismo porcentaje para cada uno de los meses del año y de los años de un mismo producto, excepto las condiciones definidas para los años 2024 y 2025.</t>
  </si>
  <si>
    <t>El precio del suministro para cada período (mes) se debe expresar en pesos por Kilovatio-hora (COP/KWh) con dos cifras decimales, en forma de precio monomio fijo, en pesos constantes de Marzo de 2024</t>
  </si>
  <si>
    <t>Marzo de 2024</t>
  </si>
  <si>
    <t>GM-24-002 (CP-ENDC2024-001)</t>
  </si>
  <si>
    <t>AÑO 2039</t>
  </si>
  <si>
    <t>(5) No se evaluarán las ofertas que incumplan con la cuantía establecida para la Garantía de Seriedad.</t>
  </si>
  <si>
    <t>(6) Serán evaluadas las ofertas que presenten precios en las condiciones definidas para cada producto.</t>
  </si>
  <si>
    <t>(7) No serán tenidas en cuenta ofertas con condiciones y/o modificaciones adicionales a los Pliegos definitivos.</t>
  </si>
  <si>
    <t>El precio del suministro para cada período (mes) se debe expresar en pesos por Kilovatio-hora (COP/KWh) con dos cifras decimales, en forma de precio monomio fijo, en pesos constantes de febrero de 2025</t>
  </si>
  <si>
    <t>febrero de 2025</t>
  </si>
  <si>
    <t>GM-25-002 (CP-ENDC2025-002)</t>
  </si>
  <si>
    <t>AÑO 2026</t>
  </si>
  <si>
    <t>AÑO: 2035</t>
  </si>
  <si>
    <t>AÑO: 2034</t>
  </si>
  <si>
    <t>AÑO: 2033</t>
  </si>
  <si>
    <t>AÑO: 2032</t>
  </si>
  <si>
    <t>AÑO: 2031</t>
  </si>
  <si>
    <t>AÑO: 2030</t>
  </si>
  <si>
    <t>AÑO: 2029</t>
  </si>
  <si>
    <t>AÑO: 2028</t>
  </si>
  <si>
    <t>AÑO: 2027</t>
  </si>
  <si>
    <t>AÑO: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</si>
</sst>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0"/>
    <numFmt numFmtId="167" formatCode="mmm"/>
    <numFmt numFmtId="168" formatCode="#0"/>
    <numFmt numFmtId="169" formatCode="0.0%"/>
    <numFmt numFmtId="170" formatCode="#,##0.00_ ;\-#,##0.00\ "/>
    <numFmt numFmtId="171" formatCode="_ * #,##0_ ;_ * \-#,##0_ ;_ * &quot;-&quot;??_ ;_ @_ "/>
    <numFmt numFmtId="172" formatCode="_(* #,##0_);_(* \(#,##0\);_(* &quot;-&quot;??_);_(@_)"/>
    <numFmt numFmtId="173" formatCode="#,##0_ ;\-#,##0\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rgb="FF0000CC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13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dotted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205">
    <xf numFmtId="0" fontId="0" fillId="0" borderId="0" xfId="0"/>
    <xf numFmtId="0" fontId="6" fillId="2" borderId="0" xfId="7" applyFont="1" applyFill="1" applyAlignment="1">
      <alignment vertical="center"/>
    </xf>
    <xf numFmtId="3" fontId="11" fillId="2" borderId="0" xfId="6" applyNumberFormat="1" applyFont="1" applyFill="1" applyAlignment="1" applyProtection="1">
      <alignment horizontal="left" vertical="center"/>
      <protection locked="0"/>
    </xf>
    <xf numFmtId="0" fontId="13" fillId="2" borderId="36" xfId="6" applyFont="1" applyFill="1" applyBorder="1" applyAlignment="1">
      <alignment horizontal="center" vertical="center" wrapText="1"/>
    </xf>
    <xf numFmtId="0" fontId="4" fillId="2" borderId="31" xfId="6" applyFont="1" applyFill="1" applyBorder="1" applyAlignment="1">
      <alignment horizontal="center" vertical="center" wrapText="1"/>
    </xf>
    <xf numFmtId="0" fontId="6" fillId="2" borderId="0" xfId="7" applyFont="1" applyFill="1" applyAlignment="1" applyProtection="1">
      <alignment vertical="center"/>
      <protection locked="0"/>
    </xf>
    <xf numFmtId="0" fontId="6" fillId="2" borderId="55" xfId="7" applyFont="1" applyFill="1" applyBorder="1" applyAlignment="1" applyProtection="1">
      <alignment vertical="center"/>
      <protection locked="0"/>
    </xf>
    <xf numFmtId="0" fontId="12" fillId="2" borderId="0" xfId="6" applyFont="1" applyFill="1" applyAlignment="1" applyProtection="1">
      <alignment horizontal="left"/>
      <protection locked="0"/>
    </xf>
    <xf numFmtId="0" fontId="4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164" fontId="18" fillId="2" borderId="7" xfId="3" applyFont="1" applyFill="1" applyBorder="1" applyAlignment="1" applyProtection="1">
      <alignment vertical="center"/>
    </xf>
    <xf numFmtId="164" fontId="15" fillId="2" borderId="7" xfId="3" applyFont="1" applyFill="1" applyBorder="1" applyAlignment="1" applyProtection="1">
      <alignment vertical="center"/>
    </xf>
    <xf numFmtId="164" fontId="16" fillId="2" borderId="26" xfId="3" applyFont="1" applyFill="1" applyBorder="1" applyAlignment="1" applyProtection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164" fontId="18" fillId="2" borderId="6" xfId="3" applyFont="1" applyFill="1" applyBorder="1" applyAlignment="1" applyProtection="1">
      <alignment vertical="center"/>
    </xf>
    <xf numFmtId="164" fontId="18" fillId="2" borderId="23" xfId="3" applyFont="1" applyFill="1" applyBorder="1" applyAlignment="1" applyProtection="1">
      <alignment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164" fontId="18" fillId="2" borderId="12" xfId="3" applyFont="1" applyFill="1" applyBorder="1" applyAlignment="1" applyProtection="1">
      <alignment vertical="center"/>
    </xf>
    <xf numFmtId="164" fontId="18" fillId="2" borderId="11" xfId="3" applyFont="1" applyFill="1" applyBorder="1" applyAlignment="1" applyProtection="1">
      <alignment vertical="center"/>
    </xf>
    <xf numFmtId="164" fontId="18" fillId="2" borderId="24" xfId="3" applyFont="1" applyFill="1" applyBorder="1" applyAlignment="1" applyProtection="1">
      <alignment vertical="center"/>
    </xf>
    <xf numFmtId="0" fontId="4" fillId="2" borderId="13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/>
    </xf>
    <xf numFmtId="164" fontId="18" fillId="2" borderId="16" xfId="3" applyFont="1" applyFill="1" applyBorder="1" applyAlignment="1" applyProtection="1">
      <alignment vertical="center"/>
    </xf>
    <xf numFmtId="164" fontId="18" fillId="2" borderId="15" xfId="3" applyFont="1" applyFill="1" applyBorder="1" applyAlignment="1" applyProtection="1">
      <alignment vertical="center"/>
    </xf>
    <xf numFmtId="164" fontId="18" fillId="2" borderId="25" xfId="3" applyFont="1" applyFill="1" applyBorder="1" applyAlignment="1" applyProtection="1">
      <alignment vertical="center"/>
    </xf>
    <xf numFmtId="0" fontId="19" fillId="2" borderId="17" xfId="6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164" fontId="20" fillId="2" borderId="22" xfId="3" applyFont="1" applyFill="1" applyBorder="1" applyAlignment="1" applyProtection="1">
      <alignment vertical="center"/>
    </xf>
    <xf numFmtId="164" fontId="21" fillId="2" borderId="26" xfId="3" applyFont="1" applyFill="1" applyBorder="1" applyAlignment="1" applyProtection="1">
      <alignment vertical="center"/>
    </xf>
    <xf numFmtId="0" fontId="5" fillId="2" borderId="0" xfId="7" applyFill="1" applyAlignment="1">
      <alignment vertical="top"/>
    </xf>
    <xf numFmtId="0" fontId="5" fillId="2" borderId="0" xfId="7" applyFill="1"/>
    <xf numFmtId="0" fontId="5" fillId="2" borderId="0" xfId="7" applyFill="1" applyProtection="1">
      <protection locked="0"/>
    </xf>
    <xf numFmtId="4" fontId="27" fillId="2" borderId="0" xfId="6" applyNumberFormat="1" applyFont="1" applyFill="1" applyAlignment="1" applyProtection="1">
      <alignment horizontal="left"/>
      <protection locked="0"/>
    </xf>
    <xf numFmtId="0" fontId="5" fillId="2" borderId="0" xfId="7" applyFill="1" applyAlignment="1" applyProtection="1">
      <alignment horizontal="center"/>
      <protection locked="0"/>
    </xf>
    <xf numFmtId="0" fontId="5" fillId="2" borderId="0" xfId="7" applyFill="1" applyAlignment="1">
      <alignment horizontal="center"/>
    </xf>
    <xf numFmtId="0" fontId="2" fillId="2" borderId="0" xfId="7" applyFont="1" applyFill="1" applyAlignment="1" applyProtection="1">
      <alignment vertical="center"/>
      <protection locked="0"/>
    </xf>
    <xf numFmtId="0" fontId="13" fillId="2" borderId="0" xfId="7" applyFont="1" applyFill="1" applyAlignment="1" applyProtection="1">
      <alignment vertical="center"/>
      <protection locked="0"/>
    </xf>
    <xf numFmtId="164" fontId="6" fillId="2" borderId="0" xfId="7" applyNumberFormat="1" applyFont="1" applyFill="1" applyAlignment="1" applyProtection="1">
      <alignment vertical="center"/>
      <protection locked="0"/>
    </xf>
    <xf numFmtId="4" fontId="32" fillId="2" borderId="1" xfId="7" applyNumberFormat="1" applyFont="1" applyFill="1" applyBorder="1" applyAlignment="1" applyProtection="1">
      <alignment horizontal="center" vertical="center" wrapText="1"/>
      <protection locked="0"/>
    </xf>
    <xf numFmtId="4" fontId="27" fillId="2" borderId="0" xfId="6" applyNumberFormat="1" applyFont="1" applyFill="1" applyAlignment="1">
      <alignment horizontal="left"/>
    </xf>
    <xf numFmtId="171" fontId="24" fillId="2" borderId="17" xfId="1" applyNumberFormat="1" applyFont="1" applyFill="1" applyBorder="1" applyProtection="1"/>
    <xf numFmtId="0" fontId="26" fillId="2" borderId="0" xfId="7" applyFont="1" applyFill="1" applyAlignment="1">
      <alignment vertical="top"/>
    </xf>
    <xf numFmtId="0" fontId="5" fillId="2" borderId="0" xfId="7" applyFill="1" applyAlignment="1">
      <alignment horizontal="center" vertical="top"/>
    </xf>
    <xf numFmtId="0" fontId="27" fillId="2" borderId="0" xfId="6" applyFont="1" applyFill="1" applyAlignment="1">
      <alignment horizontal="left"/>
    </xf>
    <xf numFmtId="164" fontId="27" fillId="2" borderId="0" xfId="4" applyFont="1" applyFill="1" applyBorder="1" applyAlignment="1" applyProtection="1">
      <alignment horizontal="center"/>
    </xf>
    <xf numFmtId="4" fontId="27" fillId="0" borderId="0" xfId="6" applyNumberFormat="1" applyFont="1" applyAlignment="1">
      <alignment horizontal="left"/>
    </xf>
    <xf numFmtId="4" fontId="27" fillId="0" borderId="0" xfId="6" applyNumberFormat="1" applyFont="1" applyAlignment="1">
      <alignment horizontal="center"/>
    </xf>
    <xf numFmtId="4" fontId="27" fillId="2" borderId="0" xfId="6" applyNumberFormat="1" applyFont="1" applyFill="1" applyAlignment="1">
      <alignment horizontal="center"/>
    </xf>
    <xf numFmtId="0" fontId="28" fillId="2" borderId="0" xfId="6" applyFont="1" applyFill="1" applyAlignment="1">
      <alignment horizontal="left"/>
    </xf>
    <xf numFmtId="0" fontId="27" fillId="2" borderId="0" xfId="7" applyFont="1" applyFill="1"/>
    <xf numFmtId="4" fontId="29" fillId="0" borderId="0" xfId="7" applyNumberFormat="1" applyFont="1"/>
    <xf numFmtId="4" fontId="29" fillId="2" borderId="0" xfId="7" applyNumberFormat="1" applyFont="1" applyFill="1" applyAlignment="1">
      <alignment horizontal="center"/>
    </xf>
    <xf numFmtId="0" fontId="31" fillId="0" borderId="0" xfId="7" applyFont="1"/>
    <xf numFmtId="0" fontId="28" fillId="2" borderId="17" xfId="6" applyFont="1" applyFill="1" applyBorder="1" applyAlignment="1">
      <alignment horizontal="center" vertical="center"/>
    </xf>
    <xf numFmtId="169" fontId="24" fillId="0" borderId="17" xfId="8" applyNumberFormat="1" applyFont="1" applyFill="1" applyBorder="1" applyAlignment="1" applyProtection="1">
      <alignment horizontal="center"/>
    </xf>
    <xf numFmtId="165" fontId="5" fillId="2" borderId="0" xfId="7" applyNumberFormat="1" applyFill="1"/>
    <xf numFmtId="0" fontId="25" fillId="2" borderId="17" xfId="6" applyFont="1" applyFill="1" applyBorder="1" applyAlignment="1">
      <alignment horizontal="center" vertical="center"/>
    </xf>
    <xf numFmtId="171" fontId="33" fillId="2" borderId="17" xfId="1" applyNumberFormat="1" applyFont="1" applyFill="1" applyBorder="1" applyProtection="1"/>
    <xf numFmtId="164" fontId="33" fillId="2" borderId="17" xfId="4" applyFont="1" applyFill="1" applyBorder="1" applyAlignment="1" applyProtection="1">
      <alignment horizontal="center"/>
    </xf>
    <xf numFmtId="164" fontId="33" fillId="2" borderId="17" xfId="4" applyFont="1" applyFill="1" applyBorder="1" applyProtection="1"/>
    <xf numFmtId="164" fontId="34" fillId="2" borderId="17" xfId="4" applyFont="1" applyFill="1" applyBorder="1" applyAlignment="1" applyProtection="1">
      <alignment horizontal="center"/>
    </xf>
    <xf numFmtId="0" fontId="25" fillId="2" borderId="56" xfId="6" applyFont="1" applyFill="1" applyBorder="1" applyAlignment="1">
      <alignment horizontal="center" vertical="center"/>
    </xf>
    <xf numFmtId="164" fontId="33" fillId="2" borderId="56" xfId="4" applyFont="1" applyFill="1" applyBorder="1" applyProtection="1"/>
    <xf numFmtId="164" fontId="33" fillId="2" borderId="56" xfId="4" applyFont="1" applyFill="1" applyBorder="1" applyAlignment="1" applyProtection="1">
      <alignment horizontal="center"/>
    </xf>
    <xf numFmtId="164" fontId="34" fillId="2" borderId="56" xfId="4" applyFont="1" applyFill="1" applyBorder="1" applyProtection="1"/>
    <xf numFmtId="0" fontId="31" fillId="2" borderId="0" xfId="7" applyFont="1" applyFill="1"/>
    <xf numFmtId="0" fontId="25" fillId="2" borderId="0" xfId="6" applyFont="1" applyFill="1" applyAlignment="1">
      <alignment horizontal="center" vertical="center"/>
    </xf>
    <xf numFmtId="172" fontId="33" fillId="2" borderId="0" xfId="4" applyNumberFormat="1" applyFont="1" applyFill="1" applyBorder="1" applyProtection="1"/>
    <xf numFmtId="164" fontId="33" fillId="2" borderId="0" xfId="4" applyFont="1" applyFill="1" applyBorder="1" applyAlignment="1" applyProtection="1">
      <alignment horizontal="center"/>
    </xf>
    <xf numFmtId="164" fontId="33" fillId="2" borderId="0" xfId="4" applyFont="1" applyFill="1" applyBorder="1" applyProtection="1"/>
    <xf numFmtId="164" fontId="34" fillId="2" borderId="0" xfId="4" applyFont="1" applyFill="1" applyBorder="1" applyProtection="1"/>
    <xf numFmtId="0" fontId="25" fillId="0" borderId="0" xfId="7" applyFont="1" applyAlignment="1">
      <alignment horizontal="left"/>
    </xf>
    <xf numFmtId="0" fontId="5" fillId="0" borderId="0" xfId="7"/>
    <xf numFmtId="0" fontId="5" fillId="0" borderId="0" xfId="7" applyAlignment="1">
      <alignment horizontal="center"/>
    </xf>
    <xf numFmtId="4" fontId="26" fillId="2" borderId="56" xfId="7" applyNumberFormat="1" applyFont="1" applyFill="1" applyBorder="1"/>
    <xf numFmtId="0" fontId="5" fillId="2" borderId="56" xfId="7" applyFill="1" applyBorder="1"/>
    <xf numFmtId="4" fontId="26" fillId="2" borderId="0" xfId="7" applyNumberFormat="1" applyFont="1" applyFill="1"/>
    <xf numFmtId="0" fontId="7" fillId="2" borderId="0" xfId="6" applyFont="1" applyFill="1" applyAlignment="1">
      <alignment horizontal="left" vertical="center"/>
    </xf>
    <xf numFmtId="0" fontId="8" fillId="2" borderId="0" xfId="7" applyFont="1" applyFill="1" applyAlignment="1">
      <alignment vertical="center"/>
    </xf>
    <xf numFmtId="167" fontId="10" fillId="2" borderId="0" xfId="6" applyNumberFormat="1" applyFont="1" applyFill="1" applyAlignment="1">
      <alignment horizontal="left" vertical="center"/>
    </xf>
    <xf numFmtId="3" fontId="11" fillId="2" borderId="0" xfId="6" applyNumberFormat="1" applyFont="1" applyFill="1" applyAlignment="1">
      <alignment horizontal="left" vertical="center"/>
    </xf>
    <xf numFmtId="166" fontId="6" fillId="2" borderId="0" xfId="7" applyNumberFormat="1" applyFont="1" applyFill="1" applyAlignment="1">
      <alignment vertical="center"/>
    </xf>
    <xf numFmtId="3" fontId="10" fillId="2" borderId="0" xfId="6" applyNumberFormat="1" applyFont="1" applyFill="1" applyAlignment="1">
      <alignment horizontal="left" vertical="center"/>
    </xf>
    <xf numFmtId="167" fontId="11" fillId="2" borderId="0" xfId="6" applyNumberFormat="1" applyFont="1" applyFill="1" applyAlignment="1">
      <alignment horizontal="left" vertical="center"/>
    </xf>
    <xf numFmtId="165" fontId="6" fillId="2" borderId="0" xfId="7" applyNumberFormat="1" applyFont="1" applyFill="1" applyAlignment="1">
      <alignment vertical="center"/>
    </xf>
    <xf numFmtId="0" fontId="12" fillId="2" borderId="0" xfId="7" applyFont="1" applyFill="1"/>
    <xf numFmtId="0" fontId="4" fillId="2" borderId="32" xfId="6" applyFont="1" applyFill="1" applyBorder="1" applyAlignment="1">
      <alignment horizontal="center" vertical="center" wrapText="1"/>
    </xf>
    <xf numFmtId="0" fontId="13" fillId="2" borderId="37" xfId="6" applyFont="1" applyFill="1" applyBorder="1" applyAlignment="1">
      <alignment horizontal="center" vertical="center" wrapText="1"/>
    </xf>
    <xf numFmtId="0" fontId="13" fillId="2" borderId="38" xfId="6" applyFont="1" applyFill="1" applyBorder="1" applyAlignment="1">
      <alignment horizontal="center" vertical="center" wrapText="1"/>
    </xf>
    <xf numFmtId="0" fontId="13" fillId="2" borderId="39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6" fillId="2" borderId="0" xfId="7" applyFont="1" applyFill="1" applyAlignment="1">
      <alignment vertical="center" wrapText="1"/>
    </xf>
    <xf numFmtId="0" fontId="14" fillId="3" borderId="40" xfId="6" applyFont="1" applyFill="1" applyBorder="1" applyAlignment="1">
      <alignment horizontal="center" vertical="center"/>
    </xf>
    <xf numFmtId="0" fontId="14" fillId="3" borderId="41" xfId="6" applyFont="1" applyFill="1" applyBorder="1" applyAlignment="1">
      <alignment horizontal="center" vertical="center"/>
    </xf>
    <xf numFmtId="164" fontId="15" fillId="2" borderId="46" xfId="3" applyFont="1" applyFill="1" applyBorder="1" applyAlignment="1" applyProtection="1">
      <alignment vertical="center"/>
    </xf>
    <xf numFmtId="164" fontId="15" fillId="2" borderId="47" xfId="3" applyFont="1" applyFill="1" applyBorder="1" applyAlignment="1" applyProtection="1">
      <alignment vertical="center"/>
    </xf>
    <xf numFmtId="164" fontId="15" fillId="2" borderId="48" xfId="3" applyFont="1" applyFill="1" applyBorder="1" applyAlignment="1" applyProtection="1">
      <alignment vertical="center"/>
    </xf>
    <xf numFmtId="164" fontId="16" fillId="2" borderId="33" xfId="3" applyFont="1" applyFill="1" applyBorder="1" applyAlignment="1" applyProtection="1">
      <alignment vertical="center"/>
    </xf>
    <xf numFmtId="0" fontId="14" fillId="3" borderId="42" xfId="6" applyFont="1" applyFill="1" applyBorder="1" applyAlignment="1">
      <alignment horizontal="center" vertical="center"/>
    </xf>
    <xf numFmtId="0" fontId="14" fillId="3" borderId="43" xfId="6" applyFont="1" applyFill="1" applyBorder="1" applyAlignment="1">
      <alignment horizontal="center" vertical="center"/>
    </xf>
    <xf numFmtId="164" fontId="15" fillId="2" borderId="49" xfId="3" applyFont="1" applyFill="1" applyBorder="1" applyAlignment="1" applyProtection="1">
      <alignment vertical="center"/>
    </xf>
    <xf numFmtId="164" fontId="15" fillId="2" borderId="50" xfId="3" applyFont="1" applyFill="1" applyBorder="1" applyAlignment="1" applyProtection="1">
      <alignment vertical="center"/>
    </xf>
    <xf numFmtId="164" fontId="15" fillId="2" borderId="51" xfId="3" applyFont="1" applyFill="1" applyBorder="1" applyAlignment="1" applyProtection="1">
      <alignment vertical="center"/>
    </xf>
    <xf numFmtId="164" fontId="16" fillId="2" borderId="34" xfId="3" applyFont="1" applyFill="1" applyBorder="1" applyAlignment="1" applyProtection="1">
      <alignment vertical="center"/>
    </xf>
    <xf numFmtId="0" fontId="14" fillId="3" borderId="44" xfId="6" applyFont="1" applyFill="1" applyBorder="1" applyAlignment="1">
      <alignment horizontal="center" vertical="center"/>
    </xf>
    <xf numFmtId="0" fontId="14" fillId="3" borderId="45" xfId="6" applyFont="1" applyFill="1" applyBorder="1" applyAlignment="1">
      <alignment horizontal="center" vertical="center"/>
    </xf>
    <xf numFmtId="164" fontId="15" fillId="2" borderId="52" xfId="3" applyFont="1" applyFill="1" applyBorder="1" applyAlignment="1" applyProtection="1">
      <alignment vertical="center"/>
    </xf>
    <xf numFmtId="164" fontId="15" fillId="2" borderId="53" xfId="3" applyFont="1" applyFill="1" applyBorder="1" applyAlignment="1" applyProtection="1">
      <alignment vertical="center"/>
    </xf>
    <xf numFmtId="164" fontId="15" fillId="2" borderId="54" xfId="3" applyFont="1" applyFill="1" applyBorder="1" applyAlignment="1" applyProtection="1">
      <alignment vertical="center"/>
    </xf>
    <xf numFmtId="164" fontId="16" fillId="2" borderId="35" xfId="3" applyFont="1" applyFill="1" applyBorder="1" applyAlignment="1" applyProtection="1">
      <alignment vertical="center"/>
    </xf>
    <xf numFmtId="0" fontId="14" fillId="3" borderId="18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164" fontId="6" fillId="2" borderId="28" xfId="3" applyFont="1" applyFill="1" applyBorder="1" applyAlignment="1" applyProtection="1">
      <alignment vertical="center"/>
    </xf>
    <xf numFmtId="164" fontId="6" fillId="2" borderId="29" xfId="3" applyFont="1" applyFill="1" applyBorder="1" applyAlignment="1" applyProtection="1">
      <alignment vertical="center"/>
    </xf>
    <xf numFmtId="164" fontId="6" fillId="2" borderId="30" xfId="3" applyFont="1" applyFill="1" applyBorder="1" applyAlignment="1" applyProtection="1">
      <alignment vertical="center"/>
    </xf>
    <xf numFmtId="164" fontId="16" fillId="2" borderId="27" xfId="3" applyFont="1" applyFill="1" applyBorder="1" applyAlignment="1" applyProtection="1">
      <alignment vertical="center"/>
    </xf>
    <xf numFmtId="164" fontId="4" fillId="2" borderId="28" xfId="3" applyFont="1" applyFill="1" applyBorder="1" applyAlignment="1" applyProtection="1">
      <alignment vertical="center"/>
    </xf>
    <xf numFmtId="164" fontId="4" fillId="2" borderId="29" xfId="3" applyFont="1" applyFill="1" applyBorder="1" applyAlignment="1" applyProtection="1">
      <alignment vertical="center"/>
    </xf>
    <xf numFmtId="164" fontId="4" fillId="2" borderId="30" xfId="3" applyFont="1" applyFill="1" applyBorder="1" applyAlignment="1" applyProtection="1">
      <alignment vertical="center"/>
    </xf>
    <xf numFmtId="0" fontId="4" fillId="2" borderId="0" xfId="7" applyFont="1" applyFill="1" applyAlignment="1">
      <alignment vertical="center"/>
    </xf>
    <xf numFmtId="0" fontId="17" fillId="3" borderId="18" xfId="6" applyFont="1" applyFill="1" applyBorder="1" applyAlignment="1">
      <alignment horizontal="center" vertical="center"/>
    </xf>
    <xf numFmtId="0" fontId="17" fillId="3" borderId="19" xfId="6" applyFont="1" applyFill="1" applyBorder="1" applyAlignment="1">
      <alignment horizontal="center" vertical="center"/>
    </xf>
    <xf numFmtId="164" fontId="15" fillId="2" borderId="27" xfId="3" applyFont="1" applyFill="1" applyBorder="1" applyAlignment="1" applyProtection="1">
      <alignment vertical="center"/>
    </xf>
    <xf numFmtId="164" fontId="35" fillId="2" borderId="46" xfId="3" applyFont="1" applyFill="1" applyBorder="1" applyAlignment="1" applyProtection="1">
      <alignment vertical="center"/>
    </xf>
    <xf numFmtId="164" fontId="35" fillId="2" borderId="47" xfId="3" applyFont="1" applyFill="1" applyBorder="1" applyAlignment="1" applyProtection="1">
      <alignment vertical="center"/>
    </xf>
    <xf numFmtId="164" fontId="35" fillId="2" borderId="48" xfId="3" applyFont="1" applyFill="1" applyBorder="1" applyAlignment="1" applyProtection="1">
      <alignment vertical="center"/>
    </xf>
    <xf numFmtId="164" fontId="13" fillId="2" borderId="33" xfId="3" applyFont="1" applyFill="1" applyBorder="1" applyAlignment="1" applyProtection="1">
      <alignment vertical="center"/>
    </xf>
    <xf numFmtId="164" fontId="35" fillId="2" borderId="49" xfId="3" applyFont="1" applyFill="1" applyBorder="1" applyAlignment="1" applyProtection="1">
      <alignment vertical="center"/>
    </xf>
    <xf numFmtId="164" fontId="35" fillId="2" borderId="50" xfId="3" applyFont="1" applyFill="1" applyBorder="1" applyAlignment="1" applyProtection="1">
      <alignment vertical="center"/>
    </xf>
    <xf numFmtId="164" fontId="35" fillId="2" borderId="51" xfId="3" applyFont="1" applyFill="1" applyBorder="1" applyAlignment="1" applyProtection="1">
      <alignment vertical="center"/>
    </xf>
    <xf numFmtId="164" fontId="13" fillId="2" borderId="34" xfId="3" applyFont="1" applyFill="1" applyBorder="1" applyAlignment="1" applyProtection="1">
      <alignment vertical="center"/>
    </xf>
    <xf numFmtId="164" fontId="35" fillId="2" borderId="52" xfId="3" applyFont="1" applyFill="1" applyBorder="1" applyAlignment="1" applyProtection="1">
      <alignment vertical="center"/>
    </xf>
    <xf numFmtId="164" fontId="35" fillId="2" borderId="53" xfId="3" applyFont="1" applyFill="1" applyBorder="1" applyAlignment="1" applyProtection="1">
      <alignment vertical="center"/>
    </xf>
    <xf numFmtId="164" fontId="35" fillId="2" borderId="54" xfId="3" applyFont="1" applyFill="1" applyBorder="1" applyAlignment="1" applyProtection="1">
      <alignment vertical="center"/>
    </xf>
    <xf numFmtId="164" fontId="13" fillId="2" borderId="35" xfId="3" applyFont="1" applyFill="1" applyBorder="1" applyAlignment="1" applyProtection="1">
      <alignment vertical="center"/>
    </xf>
    <xf numFmtId="164" fontId="13" fillId="2" borderId="27" xfId="3" applyFont="1" applyFill="1" applyBorder="1" applyAlignment="1" applyProtection="1">
      <alignment vertical="center"/>
    </xf>
    <xf numFmtId="0" fontId="13" fillId="2" borderId="0" xfId="7" applyFont="1" applyFill="1" applyAlignment="1">
      <alignment vertical="center"/>
    </xf>
    <xf numFmtId="0" fontId="12" fillId="2" borderId="0" xfId="6" applyFont="1" applyFill="1" applyAlignment="1">
      <alignment horizontal="left"/>
    </xf>
    <xf numFmtId="0" fontId="4" fillId="2" borderId="66" xfId="6" applyFont="1" applyFill="1" applyBorder="1" applyAlignment="1">
      <alignment horizontal="center" vertical="center" wrapText="1"/>
    </xf>
    <xf numFmtId="0" fontId="13" fillId="2" borderId="67" xfId="6" applyFont="1" applyFill="1" applyBorder="1" applyAlignment="1">
      <alignment horizontal="center" vertical="center" wrapText="1"/>
    </xf>
    <xf numFmtId="164" fontId="15" fillId="2" borderId="68" xfId="3" applyFont="1" applyFill="1" applyBorder="1" applyAlignment="1" applyProtection="1">
      <alignment vertical="center"/>
    </xf>
    <xf numFmtId="164" fontId="15" fillId="2" borderId="69" xfId="3" applyFont="1" applyFill="1" applyBorder="1" applyAlignment="1" applyProtection="1">
      <alignment vertical="center"/>
    </xf>
    <xf numFmtId="164" fontId="15" fillId="2" borderId="70" xfId="3" applyFont="1" applyFill="1" applyBorder="1" applyAlignment="1" applyProtection="1">
      <alignment vertical="center"/>
    </xf>
    <xf numFmtId="164" fontId="15" fillId="2" borderId="71" xfId="3" applyFont="1" applyFill="1" applyBorder="1" applyAlignment="1" applyProtection="1">
      <alignment vertical="center"/>
    </xf>
    <xf numFmtId="164" fontId="15" fillId="2" borderId="72" xfId="3" applyFont="1" applyFill="1" applyBorder="1" applyAlignment="1" applyProtection="1">
      <alignment vertical="center"/>
    </xf>
    <xf numFmtId="164" fontId="15" fillId="2" borderId="73" xfId="3" applyFont="1" applyFill="1" applyBorder="1" applyAlignment="1" applyProtection="1">
      <alignment vertical="center"/>
    </xf>
    <xf numFmtId="164" fontId="15" fillId="2" borderId="74" xfId="3" applyFont="1" applyFill="1" applyBorder="1" applyAlignment="1" applyProtection="1">
      <alignment vertical="center"/>
    </xf>
    <xf numFmtId="164" fontId="15" fillId="2" borderId="75" xfId="3" applyFont="1" applyFill="1" applyBorder="1" applyAlignment="1" applyProtection="1">
      <alignment vertical="center"/>
    </xf>
    <xf numFmtId="164" fontId="15" fillId="2" borderId="76" xfId="3" applyFont="1" applyFill="1" applyBorder="1" applyAlignment="1" applyProtection="1">
      <alignment vertical="center"/>
    </xf>
    <xf numFmtId="164" fontId="16" fillId="2" borderId="76" xfId="3" applyFont="1" applyFill="1" applyBorder="1" applyAlignment="1" applyProtection="1">
      <alignment vertical="center"/>
    </xf>
    <xf numFmtId="164" fontId="16" fillId="2" borderId="73" xfId="3" applyFont="1" applyFill="1" applyBorder="1" applyAlignment="1" applyProtection="1">
      <alignment vertical="center"/>
    </xf>
    <xf numFmtId="164" fontId="16" fillId="2" borderId="70" xfId="3" applyFont="1" applyFill="1" applyBorder="1" applyAlignment="1" applyProtection="1">
      <alignment vertical="center"/>
    </xf>
    <xf numFmtId="1" fontId="11" fillId="2" borderId="0" xfId="6" applyNumberFormat="1" applyFont="1" applyFill="1" applyAlignment="1">
      <alignment horizontal="left" vertical="center"/>
    </xf>
    <xf numFmtId="0" fontId="7" fillId="2" borderId="0" xfId="4" applyNumberFormat="1" applyFont="1" applyFill="1" applyAlignment="1">
      <alignment horizontal="left"/>
    </xf>
    <xf numFmtId="0" fontId="16" fillId="2" borderId="0" xfId="6" applyFont="1" applyFill="1" applyAlignment="1">
      <alignment horizontal="left" vertical="center"/>
    </xf>
    <xf numFmtId="0" fontId="15" fillId="2" borderId="0" xfId="7" applyFont="1" applyFill="1" applyAlignment="1">
      <alignment vertical="center"/>
    </xf>
    <xf numFmtId="3" fontId="37" fillId="2" borderId="0" xfId="6" applyNumberFormat="1" applyFont="1" applyFill="1" applyAlignment="1">
      <alignment horizontal="left" vertical="center"/>
    </xf>
    <xf numFmtId="3" fontId="37" fillId="2" borderId="0" xfId="6" applyNumberFormat="1" applyFont="1" applyFill="1" applyAlignment="1" applyProtection="1">
      <alignment horizontal="left" vertical="center"/>
      <protection locked="0"/>
    </xf>
    <xf numFmtId="1" fontId="37" fillId="2" borderId="0" xfId="6" applyNumberFormat="1" applyFont="1" applyFill="1" applyAlignment="1">
      <alignment horizontal="left" vertical="center"/>
    </xf>
    <xf numFmtId="167" fontId="37" fillId="2" borderId="0" xfId="6" applyNumberFormat="1" applyFont="1" applyFill="1" applyAlignment="1">
      <alignment horizontal="left" vertical="center"/>
    </xf>
    <xf numFmtId="0" fontId="16" fillId="2" borderId="0" xfId="7" applyFont="1" applyFill="1"/>
    <xf numFmtId="1" fontId="27" fillId="2" borderId="0" xfId="4" applyNumberFormat="1" applyFont="1" applyFill="1" applyAlignment="1">
      <alignment horizontal="left"/>
    </xf>
    <xf numFmtId="4" fontId="7" fillId="2" borderId="0" xfId="6" applyNumberFormat="1" applyFont="1" applyFill="1" applyAlignment="1" applyProtection="1">
      <alignment horizontal="left"/>
      <protection locked="0"/>
    </xf>
    <xf numFmtId="3" fontId="7" fillId="2" borderId="0" xfId="6" applyNumberFormat="1" applyFont="1" applyFill="1" applyAlignment="1" applyProtection="1">
      <alignment horizontal="left"/>
      <protection locked="0"/>
    </xf>
    <xf numFmtId="0" fontId="5" fillId="6" borderId="0" xfId="7" applyFill="1"/>
    <xf numFmtId="0" fontId="5" fillId="6" borderId="0" xfId="7" applyFill="1" applyProtection="1">
      <protection locked="0"/>
    </xf>
    <xf numFmtId="171" fontId="38" fillId="5" borderId="17" xfId="1" applyNumberFormat="1" applyFont="1" applyFill="1" applyBorder="1" applyProtection="1"/>
    <xf numFmtId="164" fontId="39" fillId="2" borderId="17" xfId="4" applyFont="1" applyFill="1" applyBorder="1" applyProtection="1"/>
    <xf numFmtId="164" fontId="39" fillId="5" borderId="17" xfId="4" applyFont="1" applyFill="1" applyBorder="1" applyProtection="1"/>
    <xf numFmtId="169" fontId="33" fillId="2" borderId="0" xfId="8" applyNumberFormat="1" applyFont="1" applyFill="1" applyBorder="1" applyProtection="1"/>
    <xf numFmtId="43" fontId="6" fillId="2" borderId="0" xfId="7" applyNumberFormat="1" applyFont="1" applyFill="1" applyAlignment="1" applyProtection="1">
      <alignment vertical="center"/>
      <protection locked="0"/>
    </xf>
    <xf numFmtId="0" fontId="5" fillId="2" borderId="0" xfId="7" applyFill="1" applyAlignment="1" applyProtection="1">
      <alignment wrapText="1"/>
      <protection locked="0"/>
    </xf>
    <xf numFmtId="0" fontId="22" fillId="2" borderId="0" xfId="7" applyFont="1" applyFill="1" applyAlignment="1">
      <alignment horizontal="left" vertical="top" wrapText="1"/>
    </xf>
    <xf numFmtId="0" fontId="25" fillId="2" borderId="58" xfId="7" applyFont="1" applyFill="1" applyBorder="1" applyAlignment="1">
      <alignment horizontal="center" vertical="center" wrapText="1"/>
    </xf>
    <xf numFmtId="0" fontId="25" fillId="2" borderId="1" xfId="7" applyFont="1" applyFill="1" applyBorder="1" applyAlignment="1">
      <alignment horizontal="center" vertical="center" wrapText="1"/>
    </xf>
    <xf numFmtId="0" fontId="23" fillId="0" borderId="58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6" fillId="2" borderId="58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23" fillId="0" borderId="59" xfId="6" applyFont="1" applyBorder="1" applyAlignment="1">
      <alignment horizontal="center" vertical="center" wrapText="1"/>
    </xf>
    <xf numFmtId="0" fontId="23" fillId="0" borderId="60" xfId="6" applyFont="1" applyBorder="1" applyAlignment="1">
      <alignment horizontal="center" vertical="center" wrapText="1"/>
    </xf>
    <xf numFmtId="0" fontId="5" fillId="2" borderId="0" xfId="7" applyFill="1" applyAlignment="1">
      <alignment horizontal="left" wrapText="1"/>
    </xf>
    <xf numFmtId="0" fontId="5" fillId="2" borderId="0" xfId="7" applyFill="1" applyAlignment="1">
      <alignment horizontal="left" vertical="center" wrapText="1"/>
    </xf>
    <xf numFmtId="0" fontId="5" fillId="2" borderId="0" xfId="7" applyFill="1" applyAlignment="1" applyProtection="1">
      <alignment horizontal="left" wrapText="1"/>
      <protection locked="0"/>
    </xf>
    <xf numFmtId="0" fontId="9" fillId="2" borderId="0" xfId="3" applyNumberFormat="1" applyFont="1" applyFill="1" applyBorder="1" applyAlignment="1" applyProtection="1">
      <alignment horizontal="left" vertical="center"/>
    </xf>
    <xf numFmtId="17" fontId="14" fillId="4" borderId="62" xfId="7" applyNumberFormat="1" applyFont="1" applyFill="1" applyBorder="1" applyAlignment="1">
      <alignment horizontal="center" vertical="center"/>
    </xf>
    <xf numFmtId="17" fontId="14" fillId="4" borderId="63" xfId="7" applyNumberFormat="1" applyFont="1" applyFill="1" applyBorder="1" applyAlignment="1">
      <alignment horizontal="center" vertical="center"/>
    </xf>
    <xf numFmtId="17" fontId="14" fillId="4" borderId="64" xfId="7" applyNumberFormat="1" applyFont="1" applyFill="1" applyBorder="1" applyAlignment="1">
      <alignment horizontal="center" vertical="center"/>
    </xf>
    <xf numFmtId="17" fontId="14" fillId="3" borderId="8" xfId="7" applyNumberFormat="1" applyFont="1" applyFill="1" applyBorder="1" applyAlignment="1">
      <alignment horizontal="center" vertical="center"/>
    </xf>
    <xf numFmtId="17" fontId="14" fillId="3" borderId="20" xfId="7" applyNumberFormat="1" applyFont="1" applyFill="1" applyBorder="1" applyAlignment="1">
      <alignment horizontal="center" vertical="center"/>
    </xf>
    <xf numFmtId="17" fontId="14" fillId="3" borderId="65" xfId="7" applyNumberFormat="1" applyFont="1" applyFill="1" applyBorder="1" applyAlignment="1">
      <alignment horizontal="center" vertical="center"/>
    </xf>
    <xf numFmtId="170" fontId="4" fillId="0" borderId="57" xfId="1" applyNumberFormat="1" applyFont="1" applyFill="1" applyBorder="1" applyAlignment="1" applyProtection="1">
      <alignment horizontal="center" vertical="center"/>
    </xf>
    <xf numFmtId="170" fontId="4" fillId="0" borderId="61" xfId="1" applyNumberFormat="1" applyFont="1" applyFill="1" applyBorder="1" applyAlignment="1" applyProtection="1">
      <alignment horizontal="center" vertical="center"/>
    </xf>
    <xf numFmtId="17" fontId="14" fillId="4" borderId="3" xfId="7" applyNumberFormat="1" applyFont="1" applyFill="1" applyBorder="1" applyAlignment="1">
      <alignment horizontal="center" vertical="center"/>
    </xf>
    <xf numFmtId="17" fontId="14" fillId="4" borderId="8" xfId="7" applyNumberFormat="1" applyFont="1" applyFill="1" applyBorder="1" applyAlignment="1">
      <alignment horizontal="center" vertical="center"/>
    </xf>
    <xf numFmtId="17" fontId="14" fillId="4" borderId="20" xfId="7" applyNumberFormat="1" applyFont="1" applyFill="1" applyBorder="1" applyAlignment="1">
      <alignment horizontal="center" vertical="center"/>
    </xf>
    <xf numFmtId="168" fontId="13" fillId="2" borderId="0" xfId="6" applyNumberFormat="1" applyFont="1" applyFill="1" applyAlignment="1">
      <alignment horizontal="center" vertical="center"/>
    </xf>
    <xf numFmtId="0" fontId="36" fillId="2" borderId="0" xfId="3" applyNumberFormat="1" applyFont="1" applyFill="1" applyBorder="1" applyAlignment="1" applyProtection="1">
      <alignment horizontal="left" vertical="center"/>
    </xf>
    <xf numFmtId="1" fontId="9" fillId="2" borderId="0" xfId="3" applyNumberFormat="1" applyFont="1" applyFill="1" applyBorder="1" applyAlignment="1" applyProtection="1">
      <alignment horizontal="left" vertical="center"/>
    </xf>
    <xf numFmtId="170" fontId="4" fillId="0" borderId="77" xfId="1" applyNumberFormat="1" applyFont="1" applyFill="1" applyBorder="1" applyAlignment="1" applyProtection="1">
      <alignment horizontal="center" vertical="center"/>
    </xf>
    <xf numFmtId="170" fontId="2" fillId="0" borderId="61" xfId="1" applyNumberFormat="1" applyFont="1" applyFill="1" applyBorder="1" applyAlignment="1" applyProtection="1">
      <alignment horizontal="center" vertical="center"/>
    </xf>
    <xf numFmtId="173" fontId="4" fillId="0" borderId="57" xfId="1" applyNumberFormat="1" applyFont="1" applyFill="1" applyBorder="1" applyAlignment="1" applyProtection="1">
      <alignment horizontal="center" vertical="center"/>
    </xf>
    <xf numFmtId="173" fontId="4" fillId="0" borderId="61" xfId="1" applyNumberFormat="1" applyFont="1" applyFill="1" applyBorder="1" applyAlignment="1" applyProtection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_DEMANDA COMERCIAL MR(2008-2009)" xfId="3" xr:uid="{00000000-0005-0000-0000-000002000000}"/>
    <cellStyle name="Millares_PLIEGOS_GR-07-006" xfId="4" xr:uid="{00000000-0005-0000-0000-000003000000}"/>
    <cellStyle name="Normal" xfId="0" builtinId="0"/>
    <cellStyle name="Normal 2" xfId="5" xr:uid="{00000000-0005-0000-0000-000005000000}"/>
    <cellStyle name="Normal 3" xfId="9" xr:uid="{4890F05C-479B-4497-A3E0-8A924ACF3AF3}"/>
    <cellStyle name="Normal 8" xfId="10" xr:uid="{E7876C37-5F0A-4F99-A887-8CE877183F41}"/>
    <cellStyle name="Normal_ENE99" xfId="6" xr:uid="{00000000-0005-0000-0000-000006000000}"/>
    <cellStyle name="Normal_GC00-001" xfId="7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11826</xdr:rowOff>
    </xdr:to>
    <xdr:sp macro="" textlink="">
      <xdr:nvSpPr>
        <xdr:cNvPr id="13378" name="Text Box 2">
          <a:extLst>
            <a:ext uri="{FF2B5EF4-FFF2-40B4-BE49-F238E27FC236}">
              <a16:creationId xmlns:a16="http://schemas.microsoft.com/office/drawing/2014/main" id="{00000000-0008-0000-0100-00004234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11826</xdr:rowOff>
    </xdr:to>
    <xdr:sp macro="" textlink="">
      <xdr:nvSpPr>
        <xdr:cNvPr id="13379" name="Text Box 15">
          <a:extLst>
            <a:ext uri="{FF2B5EF4-FFF2-40B4-BE49-F238E27FC236}">
              <a16:creationId xmlns:a16="http://schemas.microsoft.com/office/drawing/2014/main" id="{00000000-0008-0000-0100-000043340000}"/>
            </a:ext>
          </a:extLst>
        </xdr:cNvPr>
        <xdr:cNvSpPr txBox="1">
          <a:spLocks noChangeArrowheads="1"/>
        </xdr:cNvSpPr>
      </xdr:nvSpPr>
      <xdr:spPr bwMode="auto">
        <a:xfrm>
          <a:off x="847725" y="43243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14380" name="Text Box 2">
          <a:extLst>
            <a:ext uri="{FF2B5EF4-FFF2-40B4-BE49-F238E27FC236}">
              <a16:creationId xmlns:a16="http://schemas.microsoft.com/office/drawing/2014/main" id="{00000000-0008-0000-0200-00002C380000}"/>
            </a:ext>
          </a:extLst>
        </xdr:cNvPr>
        <xdr:cNvSpPr txBox="1">
          <a:spLocks noChangeArrowheads="1"/>
        </xdr:cNvSpPr>
      </xdr:nvSpPr>
      <xdr:spPr bwMode="auto">
        <a:xfrm>
          <a:off x="847725" y="35528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7725" y="35909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1D47C9C-CB3E-4002-A51B-325D20F9780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548A4CAE-7709-4EE5-8CA4-89AA9D059BD7}"/>
            </a:ext>
          </a:extLst>
        </xdr:cNvPr>
        <xdr:cNvSpPr txBox="1">
          <a:spLocks noChangeArrowheads="1"/>
        </xdr:cNvSpPr>
      </xdr:nvSpPr>
      <xdr:spPr bwMode="auto">
        <a:xfrm>
          <a:off x="847725" y="4371975"/>
          <a:ext cx="85725" cy="21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86B528-661A-4464-8E2F-CA385442211F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5A8ACAC-2504-44B0-A276-E996FA29E836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1119B8-A33D-4F10-ACCF-FBA4BBD854F2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5B927C-3C92-4724-AAC3-5A0C7B597988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C849A6-F36F-4035-82FA-CFF9BE9F1815}"/>
            </a:ext>
          </a:extLst>
        </xdr:cNvPr>
        <xdr:cNvSpPr txBox="1">
          <a:spLocks noChangeArrowheads="1"/>
        </xdr:cNvSpPr>
      </xdr:nvSpPr>
      <xdr:spPr bwMode="auto">
        <a:xfrm>
          <a:off x="847725" y="36004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85FC32B-B9BE-49D5-A489-3BB05B9378B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6DF8B5-A77B-44BD-9A8A-E9F13B1A4A9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F59E6E9-7769-4B01-AC6E-D901BD6F88E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A1DBD604-FC89-435A-AEDB-33B39EE9869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3874C43-3794-4C70-BF3A-1365FFD238E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77AC613-5003-4AFC-AC0B-A8BD642D559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D5E089F-5F82-4A9A-9E7E-025696E2FED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E50F76C5-CD1F-4AD9-85AC-82ED7D2C4A7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DB495F3-8BB4-485A-9492-59CBFC271B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E5FA3E9-4E1A-4CA2-B2DB-9E4E00EDBEC8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0DA9AA1-D1BC-44E3-AD7F-85A6A66A9427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B5FE455-49A2-4180-85FD-2011DD6DAAD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B81783A-BB9B-4BAF-AACF-3C8CA445070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23291D-2373-4B0B-8E6B-DB9180AC483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7CD91D0D-140E-44AB-96DE-7184CA784CF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3547F780-7EFB-4D13-9F51-3746A39E32CF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8CC21B-7A5D-4A0A-B6D0-3670BB2AE27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453D458-5790-4554-8AF5-F5C24D4BB5D5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65D5652-5647-4EB7-8457-6C7EEA67BE0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8E3F3F1B-FC4C-4DBD-859B-A0FED42CBE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EFC432-5B9C-412A-9445-3350DF604AB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4C4F24-F646-48FE-A093-687431F7128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22B60F9-C07D-4036-B4DD-91E2B6D2781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42607088-F2EA-42CF-8890-3AB93015D649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0E0665-4A1B-47B8-B12C-6728637214E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6F1604-F19A-4502-A6FB-F3EEB2905E0F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55E55E9-81A0-43FA-BB48-96CFFB7430C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D93CD4C3-8BD7-4F7D-8215-4ED3B58318AD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61FEF2-E3D7-4525-BE94-59A3A8FC382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3F3396-FD11-49F6-9DC2-C6BD630F099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6127B48-D67A-4CE7-8398-3DC24CD7143B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AD82891-9346-4760-9EBC-68E493800C0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1507B7-1F75-480B-BC20-EEE011F5E11A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2CADDC-2566-4A1E-8E72-B4A61A0EF3A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AEB2606-0AD5-4EB9-BDA1-7634EEB7061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042E2CF-F89A-42B6-B46F-149CDA6B03C3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CF8FCE-C5B3-47A9-9385-C345F7290DD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092A88-BEBA-416F-B586-EFD94716F3F0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821801C-87CC-43F4-9F24-77527755EACD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31750</xdr:rowOff>
    </xdr:from>
    <xdr:to>
      <xdr:col>1</xdr:col>
      <xdr:colOff>381000</xdr:colOff>
      <xdr:row>22</xdr:row>
      <xdr:rowOff>43577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40470C4-3646-4B91-A784-637432A126CD}"/>
            </a:ext>
          </a:extLst>
        </xdr:cNvPr>
        <xdr:cNvSpPr txBox="1">
          <a:spLocks noChangeArrowheads="1"/>
        </xdr:cNvSpPr>
      </xdr:nvSpPr>
      <xdr:spPr bwMode="auto">
        <a:xfrm>
          <a:off x="845608" y="4339167"/>
          <a:ext cx="85725" cy="21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EAABE6-5F01-4533-821E-2D0B26FE973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F579C38-430C-46C3-B8D1-A85AD084C7D4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9E976BB-79D4-4AD8-8E98-E69B211AF78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3F289EA-6311-46F1-9CDF-1CF05E013C21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9C27009-9238-4CCD-B07A-89532C1707C1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FF0681-0C4E-4FCB-A024-2D3452013A56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6AF063-7BC5-46BC-8D26-39BF44D0867E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74A97508-6D5A-4EB0-94D2-95E1CCD3F5E6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9B3374C-944C-4868-87D3-8302BC77C373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1058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9ACBE8-08F1-4679-8771-6AA94EF20212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01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17</xdr:row>
      <xdr:rowOff>0</xdr:rowOff>
    </xdr:from>
    <xdr:to>
      <xdr:col>1</xdr:col>
      <xdr:colOff>381000</xdr:colOff>
      <xdr:row>18</xdr:row>
      <xdr:rowOff>11825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ADE2E6B-8C77-40C4-8595-9C5B98AF195C}"/>
            </a:ext>
          </a:extLst>
        </xdr:cNvPr>
        <xdr:cNvSpPr txBox="1">
          <a:spLocks noChangeArrowheads="1"/>
        </xdr:cNvSpPr>
      </xdr:nvSpPr>
      <xdr:spPr bwMode="auto">
        <a:xfrm>
          <a:off x="847725" y="3524250"/>
          <a:ext cx="85725" cy="21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21</xdr:row>
      <xdr:rowOff>0</xdr:rowOff>
    </xdr:from>
    <xdr:to>
      <xdr:col>1</xdr:col>
      <xdr:colOff>381000</xdr:colOff>
      <xdr:row>22</xdr:row>
      <xdr:rowOff>11827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2FB667C-D62B-4EA8-8111-BBD7A543042C}"/>
            </a:ext>
          </a:extLst>
        </xdr:cNvPr>
        <xdr:cNvSpPr txBox="1">
          <a:spLocks noChangeArrowheads="1"/>
        </xdr:cNvSpPr>
      </xdr:nvSpPr>
      <xdr:spPr bwMode="auto">
        <a:xfrm>
          <a:off x="847725" y="4295775"/>
          <a:ext cx="85725" cy="211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2/GM-22-003/DEMANDA/demanda%20contratada%2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4/GM-24-002/DEMANDA/demanda%20contratad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5/DEMANDA/demanda%20contratada%20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5/DEMANDA/demanda%20contratada%20%2020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5/DEMANDA/demanda%20contratada%20%20203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5/DEMANDA/demanda%20contratada%20%20203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19059269/Desktop/ABASTECIMIENTO/03-PROCESOS%20LICITATORIOS%20MERCADO%20REGULADO/2025/DEMANDA/demanda%20contratada%20%2020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EContr 2022_M"/>
      <sheetName val="EContr 2022_H"/>
      <sheetName val="Demanda Total 2022_H"/>
      <sheetName val="Demanda 2022_H"/>
      <sheetName val="Faltante 2022_H"/>
      <sheetName val="Faltante 2022_HReal"/>
      <sheetName val="Curva demanda 2022"/>
      <sheetName val="Curva faltante real 2022"/>
    </sheetNames>
    <sheetDataSet>
      <sheetData sheetId="0">
        <row r="5">
          <cell r="E5" t="str">
            <v>No de días</v>
          </cell>
        </row>
        <row r="51">
          <cell r="AH51"/>
        </row>
        <row r="52">
          <cell r="AH52"/>
        </row>
        <row r="53">
          <cell r="AH53"/>
        </row>
        <row r="54">
          <cell r="AH54"/>
        </row>
        <row r="55">
          <cell r="AH55"/>
        </row>
        <row r="56">
          <cell r="AH56"/>
        </row>
        <row r="57">
          <cell r="AH57"/>
        </row>
        <row r="58">
          <cell r="AH58"/>
        </row>
        <row r="59">
          <cell r="AH59"/>
        </row>
        <row r="60">
          <cell r="AH60"/>
        </row>
        <row r="61">
          <cell r="AH61"/>
        </row>
        <row r="62">
          <cell r="AH62"/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E3">
            <v>20</v>
          </cell>
        </row>
      </sheetData>
      <sheetData sheetId="8">
        <row r="3">
          <cell r="AI3">
            <v>0.43173653930162914</v>
          </cell>
        </row>
        <row r="51">
          <cell r="AH51">
            <v>217382.5719427772</v>
          </cell>
        </row>
        <row r="52">
          <cell r="AH52">
            <v>204664.43778141766</v>
          </cell>
        </row>
        <row r="53">
          <cell r="AH53">
            <v>245759.72691965979</v>
          </cell>
        </row>
        <row r="54">
          <cell r="AH54">
            <v>225196.5200598113</v>
          </cell>
        </row>
        <row r="55">
          <cell r="AH55">
            <v>209922.06640589985</v>
          </cell>
        </row>
        <row r="56">
          <cell r="AH56">
            <v>194951.60878851014</v>
          </cell>
        </row>
        <row r="57">
          <cell r="AH57">
            <v>189705.12428246887</v>
          </cell>
        </row>
        <row r="58">
          <cell r="AH58">
            <v>194845.17552947436</v>
          </cell>
        </row>
        <row r="59">
          <cell r="AH59">
            <v>90877.367720107679</v>
          </cell>
        </row>
        <row r="60">
          <cell r="AH60">
            <v>94573.898211837921</v>
          </cell>
        </row>
        <row r="61">
          <cell r="AH61">
            <v>98268.092369285019</v>
          </cell>
        </row>
        <row r="62">
          <cell r="AH62">
            <v>111363.67851476444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"/>
      <sheetName val="EContr 2024_M"/>
      <sheetName val="EContr 2024_H"/>
      <sheetName val="Demanda Total 2024_H"/>
      <sheetName val="Demanda 2024_H"/>
      <sheetName val="Faltante 2024_H"/>
      <sheetName val="Faltante 2024_HReal"/>
      <sheetName val="Curva demanda 2024"/>
      <sheetName val="Curva faltante real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AH51">
            <v>163132.51498150156</v>
          </cell>
        </row>
        <row r="52">
          <cell r="AH52">
            <v>162840.09844312945</v>
          </cell>
        </row>
        <row r="53">
          <cell r="AH53">
            <v>142081.29856301751</v>
          </cell>
        </row>
        <row r="54">
          <cell r="AH54">
            <v>107842.08995100205</v>
          </cell>
        </row>
        <row r="55">
          <cell r="AH55">
            <v>102884.60679515895</v>
          </cell>
        </row>
        <row r="56">
          <cell r="AH56">
            <v>88365.492669916828</v>
          </cell>
        </row>
        <row r="57">
          <cell r="AH57">
            <v>18461.159691780744</v>
          </cell>
        </row>
        <row r="58">
          <cell r="AH58">
            <v>25170.357979043671</v>
          </cell>
        </row>
        <row r="59">
          <cell r="AH59">
            <v>1676.6124091436004</v>
          </cell>
        </row>
        <row r="60">
          <cell r="AH60">
            <v>3537.9105605042587</v>
          </cell>
        </row>
        <row r="61">
          <cell r="AH61">
            <v>3522.2103343581557</v>
          </cell>
        </row>
        <row r="62">
          <cell r="AH62">
            <v>24866.880364220746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"/>
      <sheetName val="EContr 2025_M"/>
      <sheetName val="EContr 2025_H"/>
      <sheetName val="Demanda Total 2025_H"/>
      <sheetName val="Demanda 2025_H"/>
      <sheetName val="Faltante 2025_H"/>
      <sheetName val="Faltante 2025_HReal"/>
      <sheetName val="Curva demanda 2025"/>
      <sheetName val="Curva faltante real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AH51">
            <v>63802.562843038861</v>
          </cell>
        </row>
        <row r="52">
          <cell r="AH52">
            <v>72613.023811285268</v>
          </cell>
        </row>
        <row r="53">
          <cell r="AH53">
            <v>82594.321253782007</v>
          </cell>
        </row>
        <row r="54">
          <cell r="AH54">
            <v>76592.234157876926</v>
          </cell>
        </row>
        <row r="55">
          <cell r="AH55">
            <v>73117.736664128199</v>
          </cell>
        </row>
        <row r="56">
          <cell r="AH56">
            <v>51986.520738174346</v>
          </cell>
        </row>
        <row r="57">
          <cell r="AH57">
            <v>47982.72214996627</v>
          </cell>
        </row>
        <row r="58">
          <cell r="AH58">
            <v>66217.798631891201</v>
          </cell>
        </row>
        <row r="59">
          <cell r="AH59">
            <v>45977.445602866457</v>
          </cell>
        </row>
        <row r="60">
          <cell r="AH60">
            <v>49120.511680070558</v>
          </cell>
        </row>
        <row r="61">
          <cell r="AH61">
            <v>44973.085695286187</v>
          </cell>
        </row>
        <row r="62">
          <cell r="AH62">
            <v>65834.505379105016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6"/>
      <sheetName val="EContr 2036_M"/>
      <sheetName val="EContr 2036_H"/>
      <sheetName val="Demanda Total 2036_H"/>
      <sheetName val="Hoja1"/>
      <sheetName val="Demanda 2036_H"/>
      <sheetName val="Faltante 2036_H"/>
      <sheetName val="Faltante 2036_HReal"/>
      <sheetName val="Curva demanda 2036"/>
      <sheetName val="Curva faltante real 20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43147.439679003655</v>
          </cell>
        </row>
        <row r="52">
          <cell r="AH52">
            <v>43686.344810911323</v>
          </cell>
        </row>
        <row r="53">
          <cell r="AH53">
            <v>43545.338596923015</v>
          </cell>
        </row>
        <row r="54">
          <cell r="AH54">
            <v>45148.946734129931</v>
          </cell>
        </row>
        <row r="55">
          <cell r="AH55">
            <v>49801.609731076664</v>
          </cell>
        </row>
        <row r="56">
          <cell r="AH56">
            <v>44329.569866038044</v>
          </cell>
        </row>
        <row r="57">
          <cell r="AH57">
            <v>41614.589580096312</v>
          </cell>
        </row>
        <row r="58">
          <cell r="AH58">
            <v>44975.556025494465</v>
          </cell>
        </row>
        <row r="59">
          <cell r="AH59">
            <v>41655.888102608005</v>
          </cell>
        </row>
        <row r="60">
          <cell r="AH60">
            <v>44706.260291420775</v>
          </cell>
        </row>
        <row r="61">
          <cell r="AH61">
            <v>42446.636410677638</v>
          </cell>
        </row>
        <row r="62">
          <cell r="AH62">
            <v>42276.809639668434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7"/>
      <sheetName val="EContr 2037_M"/>
      <sheetName val="EContr 2037_H"/>
      <sheetName val="Demanda Total 2037_H"/>
      <sheetName val="Hoja1"/>
      <sheetName val="Demanda 2037_H"/>
      <sheetName val="Faltante 2037_H"/>
      <sheetName val="Faltante 2037_HReal"/>
      <sheetName val="Curva demanda 2037"/>
      <sheetName val="Curva faltante real 20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44957.780897735123</v>
          </cell>
        </row>
        <row r="52">
          <cell r="AH52">
            <v>45809.905337342883</v>
          </cell>
        </row>
        <row r="53">
          <cell r="AH53">
            <v>48125.343217767258</v>
          </cell>
        </row>
        <row r="54">
          <cell r="AH54">
            <v>46970.966079523314</v>
          </cell>
        </row>
        <row r="55">
          <cell r="AH55">
            <v>51188.20272195337</v>
          </cell>
        </row>
        <row r="56">
          <cell r="AH56">
            <v>46127.264836680326</v>
          </cell>
        </row>
        <row r="57">
          <cell r="AH57">
            <v>46720.663216860128</v>
          </cell>
        </row>
        <row r="58">
          <cell r="AH58">
            <v>49785.674440556111</v>
          </cell>
        </row>
        <row r="59">
          <cell r="AH59">
            <v>46926.521892387187</v>
          </cell>
        </row>
        <row r="60">
          <cell r="AH60">
            <v>49702.512749445828</v>
          </cell>
        </row>
        <row r="61">
          <cell r="AH61">
            <v>47445.975426261379</v>
          </cell>
        </row>
        <row r="62">
          <cell r="AH62">
            <v>47183.654159620259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8"/>
      <sheetName val="EContr 2038_M"/>
      <sheetName val="EContr 2038_H"/>
      <sheetName val="Demanda Total 2038_H"/>
      <sheetName val="Hoja1"/>
      <sheetName val="Demanda 2038_H"/>
      <sheetName val="Faltante 2038_H"/>
      <sheetName val="Faltante 2038_HReal"/>
      <sheetName val="Curva demanda 2038"/>
      <sheetName val="Curva faltante real 20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47281.294647847069</v>
          </cell>
        </row>
        <row r="52">
          <cell r="AH52">
            <v>46092.88516570066</v>
          </cell>
        </row>
        <row r="53">
          <cell r="AH53">
            <v>46798.711090862111</v>
          </cell>
        </row>
        <row r="54">
          <cell r="AH54">
            <v>47218.809620262757</v>
          </cell>
        </row>
        <row r="55">
          <cell r="AH55">
            <v>52022.101017489491</v>
          </cell>
        </row>
        <row r="56">
          <cell r="AH56">
            <v>46714.318895173732</v>
          </cell>
        </row>
        <row r="57">
          <cell r="AH57">
            <v>47672.191443903102</v>
          </cell>
        </row>
        <row r="58">
          <cell r="AH58">
            <v>50853.851516875053</v>
          </cell>
        </row>
        <row r="59">
          <cell r="AH59">
            <v>47152.380920190772</v>
          </cell>
        </row>
        <row r="60">
          <cell r="AH60">
            <v>50533.579940896758</v>
          </cell>
        </row>
        <row r="61">
          <cell r="AH61">
            <v>47947.25297410215</v>
          </cell>
        </row>
        <row r="62">
          <cell r="AH62">
            <v>48845.586147427493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9"/>
      <sheetName val="EContr 2039_M"/>
      <sheetName val="EContr 2039_H"/>
      <sheetName val="Demanda Total 2039_H"/>
      <sheetName val="Hoja1"/>
      <sheetName val="Demanda 2039_H"/>
      <sheetName val="Faltante 2039_H"/>
      <sheetName val="Faltante 2039_HReal"/>
      <sheetName val="Curva demanda 2039"/>
      <sheetName val="Curva faltante real 20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">
          <cell r="AH51">
            <v>42850.740540307692</v>
          </cell>
        </row>
        <row r="52">
          <cell r="AH52">
            <v>42950.005762360983</v>
          </cell>
        </row>
        <row r="53">
          <cell r="AH53">
            <v>44744.499671921985</v>
          </cell>
        </row>
        <row r="54">
          <cell r="AH54">
            <v>43523.239997798642</v>
          </cell>
        </row>
        <row r="55">
          <cell r="AH55">
            <v>47032.277932036646</v>
          </cell>
        </row>
        <row r="56">
          <cell r="AH56">
            <v>42988.435007239867</v>
          </cell>
        </row>
        <row r="57">
          <cell r="AH57">
            <v>43579.122606297227</v>
          </cell>
        </row>
        <row r="58">
          <cell r="AH58">
            <v>46036.154704756016</v>
          </cell>
        </row>
        <row r="59">
          <cell r="AH59">
            <v>43578.283466139132</v>
          </cell>
        </row>
        <row r="60">
          <cell r="AH60">
            <v>46002.3345517216</v>
          </cell>
        </row>
        <row r="61">
          <cell r="AH61">
            <v>44088.491307079159</v>
          </cell>
        </row>
        <row r="62">
          <cell r="AH62">
            <v>44040.685431927253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514114">
    <tabColor rgb="FF00B050"/>
    <pageSetUpPr fitToPage="1"/>
  </sheetPr>
  <dimension ref="A1:H47"/>
  <sheetViews>
    <sheetView showGridLines="0" zoomScale="70" zoomScaleNormal="70" zoomScaleSheetLayoutView="100" workbookViewId="0">
      <selection activeCell="B6" sqref="B6"/>
    </sheetView>
  </sheetViews>
  <sheetFormatPr baseColWidth="10" defaultColWidth="0" defaultRowHeight="12.75" x14ac:dyDescent="0.2"/>
  <cols>
    <col min="1" max="1" width="5.28515625" style="32" customWidth="1"/>
    <col min="2" max="2" width="31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98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idden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97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30</v>
      </c>
      <c r="D9" s="49"/>
    </row>
    <row r="10" spans="1:8" ht="16.5" x14ac:dyDescent="0.25">
      <c r="B10" s="50" t="s">
        <v>67</v>
      </c>
      <c r="C10" s="47">
        <v>44197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e">
        <f>CONCATENATE("AÑO ",#REF!)</f>
        <v>#REF!</v>
      </c>
      <c r="C13" s="181" t="s">
        <v>71</v>
      </c>
      <c r="D13" s="177" t="s">
        <v>64</v>
      </c>
      <c r="E13" s="181" t="s">
        <v>70</v>
      </c>
      <c r="F13" s="175" t="s">
        <v>65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'[1]2022'!$AH51</f>
        <v>0</v>
      </c>
      <c r="D15" s="56">
        <v>1</v>
      </c>
      <c r="E15" s="42">
        <v>131225.01034613952</v>
      </c>
      <c r="F15" s="40"/>
    </row>
    <row r="16" spans="1:8" ht="15.75" x14ac:dyDescent="0.25">
      <c r="A16" s="54"/>
      <c r="B16" s="55" t="s">
        <v>39</v>
      </c>
      <c r="C16" s="42">
        <f>'[1]2022'!$AH52</f>
        <v>0</v>
      </c>
      <c r="D16" s="56">
        <v>1</v>
      </c>
      <c r="E16" s="42">
        <v>215209.32467248003</v>
      </c>
      <c r="F16" s="40"/>
    </row>
    <row r="17" spans="1:8" ht="15.75" x14ac:dyDescent="0.25">
      <c r="A17" s="54"/>
      <c r="B17" s="55" t="s">
        <v>40</v>
      </c>
      <c r="C17" s="42">
        <f>'[1]2022'!$AH53</f>
        <v>0</v>
      </c>
      <c r="D17" s="56">
        <v>1</v>
      </c>
      <c r="E17" s="42">
        <v>210481.13392162236</v>
      </c>
      <c r="F17" s="40"/>
    </row>
    <row r="18" spans="1:8" ht="15.75" x14ac:dyDescent="0.25">
      <c r="A18" s="54"/>
      <c r="B18" s="55" t="s">
        <v>41</v>
      </c>
      <c r="C18" s="42">
        <f>'[1]2022'!$AH54</f>
        <v>0</v>
      </c>
      <c r="D18" s="56">
        <v>1</v>
      </c>
      <c r="E18" s="42">
        <v>169357.93070678459</v>
      </c>
      <c r="F18" s="40"/>
    </row>
    <row r="19" spans="1:8" ht="15.75" x14ac:dyDescent="0.25">
      <c r="A19" s="54"/>
      <c r="B19" s="55" t="s">
        <v>42</v>
      </c>
      <c r="C19" s="42">
        <f>'[1]2022'!$AH55</f>
        <v>0</v>
      </c>
      <c r="D19" s="56">
        <v>1</v>
      </c>
      <c r="E19" s="42">
        <v>72431.057055157959</v>
      </c>
      <c r="F19" s="40"/>
    </row>
    <row r="20" spans="1:8" ht="15.75" x14ac:dyDescent="0.25">
      <c r="A20" s="57"/>
      <c r="B20" s="55" t="s">
        <v>43</v>
      </c>
      <c r="C20" s="42">
        <f>'[1]2022'!$AH56</f>
        <v>0</v>
      </c>
      <c r="D20" s="56">
        <v>1</v>
      </c>
      <c r="E20" s="42">
        <v>44202.24513952023</v>
      </c>
      <c r="F20" s="40"/>
    </row>
    <row r="21" spans="1:8" ht="15.75" x14ac:dyDescent="0.25">
      <c r="A21" s="57"/>
      <c r="B21" s="55" t="s">
        <v>45</v>
      </c>
      <c r="C21" s="42">
        <f>'[1]2022'!$AH57</f>
        <v>0</v>
      </c>
      <c r="D21" s="56">
        <v>1</v>
      </c>
      <c r="E21" s="42">
        <v>43037.807803259457</v>
      </c>
      <c r="F21" s="40"/>
    </row>
    <row r="22" spans="1:8" ht="15.75" x14ac:dyDescent="0.25">
      <c r="A22" s="57"/>
      <c r="B22" s="55" t="s">
        <v>46</v>
      </c>
      <c r="C22" s="42">
        <f>'[1]2022'!$AH58</f>
        <v>0</v>
      </c>
      <c r="D22" s="56">
        <v>1</v>
      </c>
      <c r="E22" s="42">
        <v>32365.274423918032</v>
      </c>
      <c r="F22" s="40"/>
    </row>
    <row r="23" spans="1:8" ht="15.75" x14ac:dyDescent="0.25">
      <c r="A23" s="57"/>
      <c r="B23" s="55" t="s">
        <v>47</v>
      </c>
      <c r="C23" s="42">
        <f>'[1]2022'!$AH59</f>
        <v>0</v>
      </c>
      <c r="D23" s="56">
        <v>1</v>
      </c>
      <c r="E23" s="42">
        <v>43819.321670858648</v>
      </c>
      <c r="F23" s="40"/>
    </row>
    <row r="24" spans="1:8" ht="15.75" x14ac:dyDescent="0.25">
      <c r="A24" s="57"/>
      <c r="B24" s="55" t="s">
        <v>48</v>
      </c>
      <c r="C24" s="42">
        <f>'[1]2022'!$AH60</f>
        <v>0</v>
      </c>
      <c r="D24" s="56">
        <v>1</v>
      </c>
      <c r="E24" s="42">
        <v>60140.4424447657</v>
      </c>
      <c r="F24" s="40"/>
    </row>
    <row r="25" spans="1:8" ht="15.75" x14ac:dyDescent="0.25">
      <c r="A25" s="57"/>
      <c r="B25" s="55" t="s">
        <v>49</v>
      </c>
      <c r="C25" s="42">
        <f>'[1]2022'!$AH61</f>
        <v>0</v>
      </c>
      <c r="D25" s="56">
        <v>1</v>
      </c>
      <c r="E25" s="42">
        <v>98373.273569908284</v>
      </c>
      <c r="F25" s="40"/>
    </row>
    <row r="26" spans="1:8" ht="15.75" x14ac:dyDescent="0.25">
      <c r="A26" s="57"/>
      <c r="B26" s="55" t="s">
        <v>50</v>
      </c>
      <c r="C26" s="42">
        <f>'[1]2022'!$AH62</f>
        <v>0</v>
      </c>
      <c r="D26" s="56">
        <v>1</v>
      </c>
      <c r="E26" s="42">
        <v>165247.48203956545</v>
      </c>
      <c r="F26" s="40"/>
    </row>
    <row r="27" spans="1:8" ht="15" x14ac:dyDescent="0.25">
      <c r="B27" s="58" t="s">
        <v>34</v>
      </c>
      <c r="C27" s="59">
        <f>SUM(C15:C26)</f>
        <v>0</v>
      </c>
      <c r="D27" s="60"/>
      <c r="E27" s="61">
        <f>SUM(E15:E26)</f>
        <v>1285890.3037939803</v>
      </c>
      <c r="F27" s="62"/>
    </row>
    <row r="28" spans="1:8" ht="15" x14ac:dyDescent="0.25">
      <c r="B28" s="63"/>
      <c r="C28" s="64"/>
      <c r="D28" s="65"/>
      <c r="E28" s="64"/>
      <c r="F28" s="66"/>
    </row>
    <row r="29" spans="1:8" ht="15" x14ac:dyDescent="0.25">
      <c r="B29" s="68"/>
      <c r="C29" s="69"/>
      <c r="D29" s="70"/>
      <c r="E29" s="71"/>
      <c r="F29" s="71"/>
      <c r="G29" s="72"/>
    </row>
    <row r="30" spans="1:8" x14ac:dyDescent="0.2">
      <c r="B30" s="73" t="s">
        <v>0</v>
      </c>
      <c r="C30" s="74"/>
      <c r="D30" s="75"/>
      <c r="E30" s="74"/>
      <c r="F30" s="74"/>
      <c r="G30" s="74"/>
      <c r="H30" s="74"/>
    </row>
    <row r="31" spans="1:8" x14ac:dyDescent="0.2">
      <c r="B31" s="74" t="s">
        <v>62</v>
      </c>
      <c r="C31" s="74"/>
      <c r="D31" s="75"/>
      <c r="E31" s="74"/>
      <c r="F31" s="74"/>
      <c r="G31" s="74"/>
      <c r="H31" s="74"/>
    </row>
    <row r="32" spans="1:8" ht="12.75" customHeight="1" x14ac:dyDescent="0.2">
      <c r="B32" s="74" t="s">
        <v>72</v>
      </c>
      <c r="C32" s="74"/>
      <c r="D32" s="75"/>
      <c r="E32" s="74"/>
      <c r="F32" s="74"/>
      <c r="G32" s="74"/>
      <c r="H32" s="74"/>
    </row>
    <row r="33" spans="2:8" x14ac:dyDescent="0.2">
      <c r="B33" s="74" t="s">
        <v>66</v>
      </c>
      <c r="C33" s="74"/>
      <c r="D33" s="75"/>
      <c r="E33" s="74"/>
      <c r="F33" s="74"/>
      <c r="G33" s="74"/>
      <c r="H33" s="74"/>
    </row>
    <row r="34" spans="2:8" x14ac:dyDescent="0.2">
      <c r="B34" s="32" t="s">
        <v>63</v>
      </c>
    </row>
    <row r="35" spans="2:8" s="33" customFormat="1" ht="13.5" customHeight="1" x14ac:dyDescent="0.2">
      <c r="B35" s="166" t="s">
        <v>74</v>
      </c>
      <c r="D35" s="35"/>
    </row>
    <row r="36" spans="2:8" s="33" customFormat="1" ht="13.5" customHeight="1" x14ac:dyDescent="0.2">
      <c r="B36" s="166" t="s">
        <v>73</v>
      </c>
      <c r="D36" s="35"/>
    </row>
    <row r="37" spans="2:8" s="33" customFormat="1" ht="13.5" customHeight="1" x14ac:dyDescent="0.2">
      <c r="B37" s="167" t="s">
        <v>77</v>
      </c>
      <c r="D37" s="35"/>
    </row>
    <row r="38" spans="2:8" s="33" customFormat="1" ht="13.5" customHeight="1" x14ac:dyDescent="0.2">
      <c r="B38" s="33" t="s">
        <v>75</v>
      </c>
      <c r="D38" s="35"/>
    </row>
    <row r="39" spans="2:8" s="33" customFormat="1" ht="13.5" customHeight="1" x14ac:dyDescent="0.2">
      <c r="B39" s="32" t="s">
        <v>76</v>
      </c>
      <c r="D39" s="35"/>
    </row>
    <row r="40" spans="2:8" s="33" customFormat="1" ht="13.5" customHeight="1" x14ac:dyDescent="0.2">
      <c r="D40" s="35"/>
    </row>
    <row r="41" spans="2:8" s="33" customFormat="1" ht="3.75" customHeight="1" x14ac:dyDescent="0.2">
      <c r="D41" s="35"/>
    </row>
    <row r="42" spans="2:8" s="33" customFormat="1" ht="3.75" customHeight="1" x14ac:dyDescent="0.2">
      <c r="D42" s="35"/>
    </row>
    <row r="43" spans="2:8" s="33" customFormat="1" ht="3.75" customHeight="1" x14ac:dyDescent="0.2">
      <c r="D43" s="35"/>
    </row>
    <row r="44" spans="2:8" ht="11.25" customHeight="1" x14ac:dyDescent="0.2"/>
    <row r="45" spans="2:8" ht="11.25" customHeight="1" x14ac:dyDescent="0.2"/>
    <row r="46" spans="2:8" ht="7.5" customHeight="1" x14ac:dyDescent="0.2"/>
    <row r="47" spans="2:8" ht="17.25" customHeight="1" x14ac:dyDescent="0.3">
      <c r="B47" s="76" t="s">
        <v>68</v>
      </c>
      <c r="C47" s="77"/>
      <c r="F47" s="78"/>
    </row>
  </sheetData>
  <sheetProtection selectLockedCells="1"/>
  <mergeCells count="6">
    <mergeCell ref="B2:H4"/>
    <mergeCell ref="F13:F14"/>
    <mergeCell ref="D13:D14"/>
    <mergeCell ref="B13:B14"/>
    <mergeCell ref="C13:C14"/>
    <mergeCell ref="E13:E14"/>
  </mergeCells>
  <phoneticPr fontId="3" type="noConversion"/>
  <printOptions horizontalCentered="1" verticalCentered="1"/>
  <pageMargins left="0.75" right="0.27559055118110237" top="1" bottom="1" header="0" footer="0"/>
  <pageSetup scale="70" orientation="portrait" cellComments="asDisplayed" r:id="rId1"/>
  <headerFooter alignWithMargins="0">
    <oddHeader>&amp;R&amp;11 1 de 1&amp;C&amp;"Arial"&amp;8&amp;K000000INTERNAL&amp;1#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5F6-DFEA-4A36-9EBE-B45E4DA5E8C0}">
  <sheetPr>
    <tabColor rgb="FF00B050"/>
    <pageSetUpPr fitToPage="1"/>
  </sheetPr>
  <dimension ref="A1:H47"/>
  <sheetViews>
    <sheetView showGridLines="0" topLeftCell="A14" zoomScale="70" zoomScaleNormal="70" zoomScaleSheetLayoutView="100" workbookViewId="0">
      <selection activeCell="F8" sqref="F8"/>
    </sheetView>
  </sheetViews>
  <sheetFormatPr baseColWidth="10" defaultColWidth="0" defaultRowHeight="12.75" x14ac:dyDescent="0.2"/>
  <cols>
    <col min="1" max="1" width="5.28515625" style="32" customWidth="1"/>
    <col min="2" max="2" width="29.8554687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102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6"/>
    </row>
    <row r="6" spans="1:8" ht="16.5" x14ac:dyDescent="0.25">
      <c r="B6" s="45" t="s">
        <v>56</v>
      </c>
      <c r="C6" s="47" t="s">
        <v>103</v>
      </c>
      <c r="D6" s="48"/>
    </row>
    <row r="7" spans="1:8" ht="16.5" x14ac:dyDescent="0.25">
      <c r="B7" s="45" t="s">
        <v>57</v>
      </c>
      <c r="C7" s="3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101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79" t="e">
        <f>CONCATENATE("AÑO ",#REF!)</f>
        <v>#REF!</v>
      </c>
      <c r="C13" s="181" t="s">
        <v>92</v>
      </c>
      <c r="D13" s="177" t="s">
        <v>64</v>
      </c>
      <c r="E13" s="181" t="s">
        <v>93</v>
      </c>
      <c r="F13" s="175" t="s">
        <v>95</v>
      </c>
    </row>
    <row r="14" spans="1:8" ht="52.5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7"/>
      <c r="B15" s="55" t="s">
        <v>31</v>
      </c>
      <c r="C15" s="42">
        <f>'[1]Curva faltante real 2022'!$AH51*1000*0</f>
        <v>0</v>
      </c>
      <c r="D15" s="56">
        <v>1</v>
      </c>
      <c r="E15" s="168">
        <f>+C15</f>
        <v>0</v>
      </c>
      <c r="F15" s="40"/>
    </row>
    <row r="16" spans="1:8" ht="15.75" x14ac:dyDescent="0.25">
      <c r="A16" s="57"/>
      <c r="B16" s="55" t="s">
        <v>39</v>
      </c>
      <c r="C16" s="42">
        <f>'[1]Curva faltante real 2022'!$AH52*1000*0</f>
        <v>0</v>
      </c>
      <c r="D16" s="56">
        <v>1</v>
      </c>
      <c r="E16" s="168">
        <f t="shared" ref="E16:E27" si="0">+C16</f>
        <v>0</v>
      </c>
      <c r="F16" s="40"/>
    </row>
    <row r="17" spans="1:8" ht="15.75" x14ac:dyDescent="0.25">
      <c r="A17" s="57"/>
      <c r="B17" s="55" t="s">
        <v>40</v>
      </c>
      <c r="C17" s="42">
        <f>'[1]Curva faltante real 2022'!$AH53*1000*0</f>
        <v>0</v>
      </c>
      <c r="D17" s="56">
        <v>1</v>
      </c>
      <c r="E17" s="168">
        <f t="shared" si="0"/>
        <v>0</v>
      </c>
      <c r="F17" s="40"/>
    </row>
    <row r="18" spans="1:8" ht="15.75" x14ac:dyDescent="0.25">
      <c r="A18" s="57"/>
      <c r="B18" s="55" t="s">
        <v>41</v>
      </c>
      <c r="C18" s="42">
        <f>'[1]Curva faltante real 2022'!$AH54*1000*0</f>
        <v>0</v>
      </c>
      <c r="D18" s="56">
        <v>1</v>
      </c>
      <c r="E18" s="168">
        <f t="shared" si="0"/>
        <v>0</v>
      </c>
      <c r="F18" s="40"/>
    </row>
    <row r="19" spans="1:8" ht="15.75" x14ac:dyDescent="0.25">
      <c r="A19" s="57"/>
      <c r="B19" s="55" t="s">
        <v>42</v>
      </c>
      <c r="C19" s="42">
        <f>'[1]Curva faltante real 2022'!$AH55*1000*0</f>
        <v>0</v>
      </c>
      <c r="D19" s="56">
        <v>1</v>
      </c>
      <c r="E19" s="168">
        <f t="shared" si="0"/>
        <v>0</v>
      </c>
      <c r="F19" s="40"/>
    </row>
    <row r="20" spans="1:8" ht="15.75" x14ac:dyDescent="0.25">
      <c r="A20" s="57"/>
      <c r="B20" s="55" t="s">
        <v>43</v>
      </c>
      <c r="C20" s="42">
        <f>'[1]Curva faltante real 2022'!$AH56*1000*0</f>
        <v>0</v>
      </c>
      <c r="D20" s="56">
        <v>1</v>
      </c>
      <c r="E20" s="168">
        <f t="shared" si="0"/>
        <v>0</v>
      </c>
      <c r="F20" s="40"/>
    </row>
    <row r="21" spans="1:8" ht="15.75" x14ac:dyDescent="0.25">
      <c r="A21" s="57"/>
      <c r="B21" s="55" t="s">
        <v>45</v>
      </c>
      <c r="C21" s="42">
        <f>'[1]Curva faltante real 2022'!$AH57*1000*0</f>
        <v>0</v>
      </c>
      <c r="D21" s="56">
        <v>1</v>
      </c>
      <c r="E21" s="168">
        <f t="shared" si="0"/>
        <v>0</v>
      </c>
      <c r="F21" s="40"/>
    </row>
    <row r="22" spans="1:8" ht="15.75" x14ac:dyDescent="0.25">
      <c r="A22" s="57"/>
      <c r="B22" s="55" t="s">
        <v>46</v>
      </c>
      <c r="C22" s="42">
        <f>'[1]Curva faltante real 2022'!$AH58*1000*0</f>
        <v>0</v>
      </c>
      <c r="D22" s="56">
        <v>1</v>
      </c>
      <c r="E22" s="168">
        <f t="shared" si="0"/>
        <v>0</v>
      </c>
      <c r="F22" s="40"/>
    </row>
    <row r="23" spans="1:8" ht="15.75" x14ac:dyDescent="0.25">
      <c r="A23" s="57"/>
      <c r="B23" s="55" t="s">
        <v>47</v>
      </c>
      <c r="C23" s="42">
        <f>'[1]Curva faltante real 2022'!$AH59*1000</f>
        <v>90877367.720107675</v>
      </c>
      <c r="D23" s="56">
        <v>1</v>
      </c>
      <c r="E23" s="168">
        <f t="shared" si="0"/>
        <v>90877367.720107675</v>
      </c>
      <c r="F23" s="40"/>
    </row>
    <row r="24" spans="1:8" ht="15.75" x14ac:dyDescent="0.25">
      <c r="A24" s="57"/>
      <c r="B24" s="55" t="s">
        <v>48</v>
      </c>
      <c r="C24" s="42">
        <f>'[1]Curva faltante real 2022'!$AH60*1000</f>
        <v>94573898.211837918</v>
      </c>
      <c r="D24" s="56">
        <v>1</v>
      </c>
      <c r="E24" s="168">
        <f t="shared" si="0"/>
        <v>94573898.211837918</v>
      </c>
      <c r="F24" s="40"/>
    </row>
    <row r="25" spans="1:8" ht="15.75" x14ac:dyDescent="0.25">
      <c r="A25" s="57"/>
      <c r="B25" s="55" t="s">
        <v>49</v>
      </c>
      <c r="C25" s="42">
        <f>'[1]Curva faltante real 2022'!$AH61*1000</f>
        <v>98268092.369285017</v>
      </c>
      <c r="D25" s="56">
        <v>1</v>
      </c>
      <c r="E25" s="168">
        <f t="shared" si="0"/>
        <v>98268092.369285017</v>
      </c>
      <c r="F25" s="40"/>
    </row>
    <row r="26" spans="1:8" ht="15.75" x14ac:dyDescent="0.25">
      <c r="A26" s="57"/>
      <c r="B26" s="55" t="s">
        <v>50</v>
      </c>
      <c r="C26" s="42">
        <f>'[1]Curva faltante real 2022'!$AH62*1000</f>
        <v>111363678.51476444</v>
      </c>
      <c r="D26" s="56">
        <v>1</v>
      </c>
      <c r="E26" s="168">
        <f t="shared" si="0"/>
        <v>111363678.51476444</v>
      </c>
      <c r="F26" s="40"/>
    </row>
    <row r="27" spans="1:8" ht="15" x14ac:dyDescent="0.25">
      <c r="B27" s="58" t="s">
        <v>34</v>
      </c>
      <c r="C27" s="59">
        <f>SUM(C15:C26)</f>
        <v>395083036.81599504</v>
      </c>
      <c r="D27" s="60"/>
      <c r="E27" s="168">
        <f t="shared" si="0"/>
        <v>395083036.81599504</v>
      </c>
      <c r="F27" s="62"/>
    </row>
    <row r="28" spans="1:8" ht="15" x14ac:dyDescent="0.25">
      <c r="B28" s="68"/>
      <c r="C28" s="69"/>
      <c r="D28" s="70"/>
      <c r="E28" s="171"/>
      <c r="F28" s="71"/>
      <c r="G28" s="72"/>
    </row>
    <row r="29" spans="1:8" x14ac:dyDescent="0.2">
      <c r="B29" s="73" t="s">
        <v>0</v>
      </c>
      <c r="C29" s="74"/>
      <c r="D29" s="75"/>
      <c r="E29" s="74"/>
      <c r="F29" s="74"/>
      <c r="G29" s="74"/>
      <c r="H29" s="74"/>
    </row>
    <row r="30" spans="1:8" x14ac:dyDescent="0.2">
      <c r="B30" s="74" t="s">
        <v>62</v>
      </c>
      <c r="C30" s="74"/>
      <c r="D30" s="75"/>
      <c r="E30" s="74"/>
      <c r="F30" s="74"/>
      <c r="G30" s="74"/>
      <c r="H30" s="74"/>
    </row>
    <row r="31" spans="1:8" ht="12.75" customHeight="1" x14ac:dyDescent="0.2">
      <c r="B31" s="74" t="s">
        <v>72</v>
      </c>
      <c r="C31" s="74"/>
      <c r="D31" s="75"/>
      <c r="E31" s="74"/>
      <c r="F31" s="74"/>
      <c r="G31" s="74"/>
      <c r="H31" s="74"/>
    </row>
    <row r="32" spans="1:8" x14ac:dyDescent="0.2">
      <c r="B32" s="74" t="s">
        <v>66</v>
      </c>
      <c r="C32" s="74"/>
      <c r="D32" s="75"/>
      <c r="E32" s="74"/>
      <c r="F32" s="74"/>
      <c r="G32" s="74"/>
      <c r="H32" s="74"/>
    </row>
    <row r="33" spans="2:6" x14ac:dyDescent="0.2">
      <c r="B33" s="32" t="s">
        <v>96</v>
      </c>
    </row>
    <row r="34" spans="2:6" s="33" customFormat="1" x14ac:dyDescent="0.2">
      <c r="B34" s="32" t="s">
        <v>74</v>
      </c>
      <c r="D34" s="35"/>
    </row>
    <row r="35" spans="2:6" s="33" customFormat="1" ht="12.75" customHeight="1" x14ac:dyDescent="0.2">
      <c r="B35" s="183" t="s">
        <v>99</v>
      </c>
      <c r="C35" s="183"/>
      <c r="D35" s="183"/>
      <c r="E35" s="183"/>
      <c r="F35" s="183"/>
    </row>
    <row r="36" spans="2:6" s="33" customFormat="1" x14ac:dyDescent="0.2">
      <c r="B36" s="183"/>
      <c r="C36" s="183"/>
      <c r="D36" s="183"/>
      <c r="E36" s="183"/>
      <c r="F36" s="183"/>
    </row>
    <row r="37" spans="2:6" s="33" customFormat="1" x14ac:dyDescent="0.2">
      <c r="B37" s="183"/>
      <c r="C37" s="183"/>
      <c r="D37" s="183"/>
      <c r="E37" s="183"/>
      <c r="F37" s="183"/>
    </row>
    <row r="38" spans="2:6" s="33" customFormat="1" x14ac:dyDescent="0.2">
      <c r="B38" s="33" t="s">
        <v>80</v>
      </c>
      <c r="D38" s="35"/>
    </row>
    <row r="39" spans="2:6" s="33" customFormat="1" ht="13.5" customHeight="1" x14ac:dyDescent="0.2">
      <c r="B39" s="33" t="s">
        <v>100</v>
      </c>
      <c r="D39" s="35"/>
    </row>
    <row r="40" spans="2:6" s="33" customFormat="1" ht="13.5" customHeight="1" x14ac:dyDescent="0.2">
      <c r="B40" s="32" t="s">
        <v>76</v>
      </c>
      <c r="D40" s="35"/>
    </row>
    <row r="41" spans="2:6" s="33" customFormat="1" ht="3.75" customHeight="1" x14ac:dyDescent="0.2">
      <c r="D41" s="35"/>
    </row>
    <row r="42" spans="2:6" s="33" customFormat="1" ht="3.75" customHeight="1" x14ac:dyDescent="0.2">
      <c r="D42" s="35"/>
    </row>
    <row r="43" spans="2:6" s="33" customFormat="1" ht="3.75" customHeight="1" x14ac:dyDescent="0.2">
      <c r="D43" s="35"/>
    </row>
    <row r="44" spans="2:6" ht="11.25" customHeight="1" x14ac:dyDescent="0.2"/>
    <row r="45" spans="2:6" ht="11.25" customHeight="1" x14ac:dyDescent="0.2"/>
    <row r="46" spans="2:6" ht="7.5" customHeight="1" x14ac:dyDescent="0.2"/>
    <row r="47" spans="2:6" ht="17.25" customHeight="1" x14ac:dyDescent="0.3">
      <c r="B47" s="76" t="s">
        <v>68</v>
      </c>
      <c r="C47" s="77"/>
      <c r="F47" s="78"/>
    </row>
  </sheetData>
  <sheetProtection selectLockedCells="1"/>
  <mergeCells count="7">
    <mergeCell ref="B35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A712-3FAE-4DDF-A28F-4EA7320947D7}">
  <sheetPr>
    <tabColor rgb="FF00B050"/>
    <pageSetUpPr fitToPage="1"/>
  </sheetPr>
  <dimension ref="A1:H43"/>
  <sheetViews>
    <sheetView showGridLines="0" topLeftCell="A16" zoomScale="70" zoomScaleNormal="70" zoomScaleSheetLayoutView="100" workbookViewId="0">
      <selection activeCell="C34" sqref="C34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109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63"/>
      <c r="D5" s="46"/>
    </row>
    <row r="6" spans="1:8" ht="16.5" x14ac:dyDescent="0.25">
      <c r="B6" s="45" t="s">
        <v>56</v>
      </c>
      <c r="C6" s="47" t="s">
        <v>111</v>
      </c>
      <c r="D6" s="48"/>
    </row>
    <row r="7" spans="1:8" ht="16.5" x14ac:dyDescent="0.25">
      <c r="B7" s="45" t="s">
        <v>57</v>
      </c>
      <c r="C7" s="164"/>
      <c r="D7" s="49"/>
    </row>
    <row r="8" spans="1:8" ht="16.5" x14ac:dyDescent="0.25">
      <c r="B8" s="45" t="s">
        <v>59</v>
      </c>
      <c r="C8" s="34"/>
      <c r="D8" s="49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110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A13" s="67"/>
      <c r="B13" s="179" t="e">
        <f>CONCATENATE("AÑO ",#REF!)</f>
        <v>#REF!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2.5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7"/>
      <c r="B15" s="55" t="s">
        <v>31</v>
      </c>
      <c r="C15" s="42">
        <f>'[2]Curva faltante real 2024'!$AH51*1000</f>
        <v>163132514.98150155</v>
      </c>
      <c r="D15" s="56">
        <v>1</v>
      </c>
      <c r="E15" s="168">
        <f>+C15</f>
        <v>163132514.98150155</v>
      </c>
      <c r="F15" s="40"/>
    </row>
    <row r="16" spans="1:8" ht="15.75" x14ac:dyDescent="0.25">
      <c r="A16" s="57"/>
      <c r="B16" s="55" t="s">
        <v>39</v>
      </c>
      <c r="C16" s="42">
        <f>'[2]Curva faltante real 2024'!$AH52*1000</f>
        <v>162840098.44312945</v>
      </c>
      <c r="D16" s="56">
        <v>1</v>
      </c>
      <c r="E16" s="168">
        <f t="shared" ref="E16:E26" si="0">+C16</f>
        <v>162840098.44312945</v>
      </c>
      <c r="F16" s="40"/>
    </row>
    <row r="17" spans="1:7" ht="15.75" x14ac:dyDescent="0.25">
      <c r="A17" s="57"/>
      <c r="B17" s="55" t="s">
        <v>40</v>
      </c>
      <c r="C17" s="42">
        <f>'[2]Curva faltante real 2024'!$AH53*1000</f>
        <v>142081298.56301752</v>
      </c>
      <c r="D17" s="56">
        <v>1</v>
      </c>
      <c r="E17" s="168">
        <f t="shared" si="0"/>
        <v>142081298.56301752</v>
      </c>
      <c r="F17" s="40"/>
    </row>
    <row r="18" spans="1:7" ht="15.75" x14ac:dyDescent="0.25">
      <c r="A18" s="57"/>
      <c r="B18" s="55" t="s">
        <v>41</v>
      </c>
      <c r="C18" s="42">
        <f>'[2]Curva faltante real 2024'!$AH54*1000</f>
        <v>107842089.95100205</v>
      </c>
      <c r="D18" s="56">
        <v>1</v>
      </c>
      <c r="E18" s="168">
        <f t="shared" si="0"/>
        <v>107842089.95100205</v>
      </c>
      <c r="F18" s="40"/>
    </row>
    <row r="19" spans="1:7" ht="15.75" x14ac:dyDescent="0.25">
      <c r="A19" s="57"/>
      <c r="B19" s="55" t="s">
        <v>42</v>
      </c>
      <c r="C19" s="42">
        <f>'[2]Curva faltante real 2024'!$AH55*1000</f>
        <v>102884606.79515895</v>
      </c>
      <c r="D19" s="56">
        <v>1</v>
      </c>
      <c r="E19" s="168">
        <f t="shared" si="0"/>
        <v>102884606.79515895</v>
      </c>
      <c r="F19" s="40"/>
    </row>
    <row r="20" spans="1:7" ht="15.75" x14ac:dyDescent="0.25">
      <c r="A20" s="57"/>
      <c r="B20" s="55" t="s">
        <v>43</v>
      </c>
      <c r="C20" s="42">
        <f>'[2]Curva faltante real 2024'!$AH56*1000</f>
        <v>88365492.669916824</v>
      </c>
      <c r="D20" s="56">
        <v>1</v>
      </c>
      <c r="E20" s="168">
        <f t="shared" si="0"/>
        <v>88365492.669916824</v>
      </c>
      <c r="F20" s="40"/>
    </row>
    <row r="21" spans="1:7" ht="15.75" x14ac:dyDescent="0.25">
      <c r="A21" s="57"/>
      <c r="B21" s="55" t="s">
        <v>45</v>
      </c>
      <c r="C21" s="42">
        <f>'[2]Curva faltante real 2024'!$AH57*1000</f>
        <v>18461159.691780742</v>
      </c>
      <c r="D21" s="56">
        <v>1</v>
      </c>
      <c r="E21" s="168">
        <f t="shared" si="0"/>
        <v>18461159.691780742</v>
      </c>
      <c r="F21" s="40"/>
    </row>
    <row r="22" spans="1:7" ht="15.75" x14ac:dyDescent="0.25">
      <c r="A22" s="57"/>
      <c r="B22" s="55" t="s">
        <v>46</v>
      </c>
      <c r="C22" s="42">
        <f>'[2]Curva faltante real 2024'!$AH58*1000</f>
        <v>25170357.97904367</v>
      </c>
      <c r="D22" s="56">
        <v>1</v>
      </c>
      <c r="E22" s="168">
        <f t="shared" si="0"/>
        <v>25170357.97904367</v>
      </c>
      <c r="F22" s="40"/>
    </row>
    <row r="23" spans="1:7" ht="15.75" x14ac:dyDescent="0.25">
      <c r="A23" s="57"/>
      <c r="B23" s="55" t="s">
        <v>47</v>
      </c>
      <c r="C23" s="42">
        <f>'[2]Curva faltante real 2024'!$AH59*1000</f>
        <v>1676612.4091436004</v>
      </c>
      <c r="D23" s="56">
        <v>1</v>
      </c>
      <c r="E23" s="168">
        <f t="shared" si="0"/>
        <v>1676612.4091436004</v>
      </c>
      <c r="F23" s="40"/>
    </row>
    <row r="24" spans="1:7" ht="15.75" x14ac:dyDescent="0.25">
      <c r="A24" s="57"/>
      <c r="B24" s="55" t="s">
        <v>48</v>
      </c>
      <c r="C24" s="42">
        <f>'[2]Curva faltante real 2024'!$AH60*1000</f>
        <v>3537910.5605042586</v>
      </c>
      <c r="D24" s="56">
        <v>1</v>
      </c>
      <c r="E24" s="168">
        <f t="shared" si="0"/>
        <v>3537910.5605042586</v>
      </c>
      <c r="F24" s="40"/>
    </row>
    <row r="25" spans="1:7" ht="15.75" x14ac:dyDescent="0.25">
      <c r="A25" s="57"/>
      <c r="B25" s="55" t="s">
        <v>49</v>
      </c>
      <c r="C25" s="42">
        <f>'[2]Curva faltante real 2024'!$AH61*1000</f>
        <v>3522210.3343581557</v>
      </c>
      <c r="D25" s="56">
        <v>1</v>
      </c>
      <c r="E25" s="168">
        <f t="shared" si="0"/>
        <v>3522210.3343581557</v>
      </c>
      <c r="F25" s="40"/>
    </row>
    <row r="26" spans="1:7" ht="15.75" x14ac:dyDescent="0.25">
      <c r="A26" s="57"/>
      <c r="B26" s="55" t="s">
        <v>50</v>
      </c>
      <c r="C26" s="42">
        <f>'[2]Curva faltante real 2024'!$AH62*1000</f>
        <v>24866880.364220746</v>
      </c>
      <c r="D26" s="56">
        <v>1</v>
      </c>
      <c r="E26" s="168">
        <f t="shared" si="0"/>
        <v>24866880.364220746</v>
      </c>
      <c r="F26" s="40"/>
    </row>
    <row r="27" spans="1:7" ht="15" x14ac:dyDescent="0.25">
      <c r="B27" s="58" t="s">
        <v>34</v>
      </c>
      <c r="C27" s="59">
        <f>SUM(C15:C26)</f>
        <v>844381232.74277747</v>
      </c>
      <c r="D27" s="60"/>
      <c r="E27" s="169">
        <f>SUM(E15:E26)</f>
        <v>844381232.74277747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74</v>
      </c>
      <c r="C34" s="33"/>
      <c r="D34" s="35"/>
      <c r="E34" s="33"/>
      <c r="F34" s="33"/>
    </row>
    <row r="35" spans="2:6" ht="12.75" customHeight="1" x14ac:dyDescent="0.2">
      <c r="B35" s="184" t="s">
        <v>105</v>
      </c>
      <c r="C35" s="184"/>
      <c r="D35" s="184"/>
      <c r="E35" s="184"/>
      <c r="F35" s="184"/>
    </row>
    <row r="36" spans="2:6" x14ac:dyDescent="0.2">
      <c r="B36" s="184"/>
      <c r="C36" s="184"/>
      <c r="D36" s="184"/>
      <c r="E36" s="184"/>
      <c r="F36" s="184"/>
    </row>
    <row r="37" spans="2:6" ht="30" customHeight="1" x14ac:dyDescent="0.2">
      <c r="B37" s="185" t="s">
        <v>108</v>
      </c>
      <c r="C37" s="185"/>
      <c r="D37" s="185"/>
      <c r="E37" s="185"/>
      <c r="F37" s="185"/>
    </row>
    <row r="38" spans="2:6" s="173" customFormat="1" ht="18" customHeight="1" x14ac:dyDescent="0.2">
      <c r="B38" s="33" t="s">
        <v>100</v>
      </c>
      <c r="C38" s="33"/>
      <c r="D38" s="35"/>
      <c r="E38" s="33"/>
      <c r="F38" s="33"/>
    </row>
    <row r="39" spans="2:6" x14ac:dyDescent="0.2">
      <c r="B39" s="32" t="s">
        <v>76</v>
      </c>
      <c r="C39" s="33"/>
      <c r="D39" s="35"/>
      <c r="E39" s="33"/>
      <c r="F39" s="33"/>
    </row>
    <row r="40" spans="2:6" x14ac:dyDescent="0.2">
      <c r="B40" s="33"/>
      <c r="C40" s="33"/>
      <c r="D40" s="35"/>
      <c r="E40" s="33"/>
      <c r="F40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8">
    <mergeCell ref="B35:F36"/>
    <mergeCell ref="B37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F20-CC2C-4641-ADDC-11400456BC2A}">
  <sheetPr>
    <tabColor rgb="FF00B050"/>
    <pageSetUpPr fitToPage="1"/>
  </sheetPr>
  <dimension ref="A1:H43"/>
  <sheetViews>
    <sheetView showGridLines="0" zoomScale="70" zoomScaleNormal="70" zoomScaleSheetLayoutView="100" workbookViewId="0">
      <selection activeCell="C15" sqref="C15:C2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e">
        <f>CONCATENATE("AÑO ",#REF!)</f>
        <v>#REF!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'[3]Curva faltante real 2025'!$AH51*1000*0</f>
        <v>0</v>
      </c>
      <c r="D15" s="56">
        <v>1</v>
      </c>
      <c r="E15" s="168">
        <f>+C15</f>
        <v>0</v>
      </c>
      <c r="F15" s="40"/>
    </row>
    <row r="16" spans="1:8" ht="15.75" x14ac:dyDescent="0.25">
      <c r="A16" s="54"/>
      <c r="B16" s="55" t="s">
        <v>39</v>
      </c>
      <c r="C16" s="42">
        <f>'[3]Curva faltante real 2025'!$AH52*1000*0</f>
        <v>0</v>
      </c>
      <c r="D16" s="56">
        <v>1</v>
      </c>
      <c r="E16" s="168">
        <f t="shared" ref="E16:E26" si="0">+C16</f>
        <v>0</v>
      </c>
      <c r="F16" s="40"/>
    </row>
    <row r="17" spans="1:6" ht="15.75" x14ac:dyDescent="0.25">
      <c r="A17" s="54"/>
      <c r="B17" s="55" t="s">
        <v>40</v>
      </c>
      <c r="C17" s="42">
        <f>'[3]Curva faltante real 2025'!$AH53*1000*0</f>
        <v>0</v>
      </c>
      <c r="D17" s="56">
        <v>1</v>
      </c>
      <c r="E17" s="168">
        <f t="shared" si="0"/>
        <v>0</v>
      </c>
      <c r="F17" s="40"/>
    </row>
    <row r="18" spans="1:6" ht="15.75" x14ac:dyDescent="0.25">
      <c r="A18" s="54"/>
      <c r="B18" s="55" t="s">
        <v>41</v>
      </c>
      <c r="C18" s="42">
        <f>'[3]Curva faltante real 2025'!$AH54*1000*0</f>
        <v>0</v>
      </c>
      <c r="D18" s="56">
        <v>1</v>
      </c>
      <c r="E18" s="168">
        <f t="shared" si="0"/>
        <v>0</v>
      </c>
      <c r="F18" s="40"/>
    </row>
    <row r="19" spans="1:6" ht="15.75" x14ac:dyDescent="0.25">
      <c r="A19" s="54"/>
      <c r="B19" s="55" t="s">
        <v>42</v>
      </c>
      <c r="C19" s="42">
        <f>'[3]Curva faltante real 2025'!$AH55*1000*0</f>
        <v>0</v>
      </c>
      <c r="D19" s="56">
        <v>1</v>
      </c>
      <c r="E19" s="168">
        <f t="shared" si="0"/>
        <v>0</v>
      </c>
      <c r="F19" s="40"/>
    </row>
    <row r="20" spans="1:6" ht="15.75" x14ac:dyDescent="0.25">
      <c r="A20" s="57"/>
      <c r="B20" s="55" t="s">
        <v>43</v>
      </c>
      <c r="C20" s="42">
        <f>'[3]Curva faltante real 2025'!$AH56*1000</f>
        <v>51986520.738174349</v>
      </c>
      <c r="D20" s="56">
        <v>1</v>
      </c>
      <c r="E20" s="168">
        <f t="shared" si="0"/>
        <v>51986520.738174349</v>
      </c>
      <c r="F20" s="40"/>
    </row>
    <row r="21" spans="1:6" ht="15.75" x14ac:dyDescent="0.25">
      <c r="A21" s="57"/>
      <c r="B21" s="55" t="s">
        <v>45</v>
      </c>
      <c r="C21" s="42">
        <f>'[3]Curva faltante real 2025'!$AH57*1000</f>
        <v>47982722.14996627</v>
      </c>
      <c r="D21" s="56">
        <v>1</v>
      </c>
      <c r="E21" s="168">
        <f t="shared" si="0"/>
        <v>47982722.14996627</v>
      </c>
      <c r="F21" s="40"/>
    </row>
    <row r="22" spans="1:6" ht="15.75" x14ac:dyDescent="0.25">
      <c r="A22" s="57"/>
      <c r="B22" s="55" t="s">
        <v>46</v>
      </c>
      <c r="C22" s="42">
        <f>'[3]Curva faltante real 2025'!$AH58*1000</f>
        <v>66217798.631891198</v>
      </c>
      <c r="D22" s="56">
        <v>1</v>
      </c>
      <c r="E22" s="168">
        <f t="shared" si="0"/>
        <v>66217798.631891198</v>
      </c>
      <c r="F22" s="40"/>
    </row>
    <row r="23" spans="1:6" ht="15.75" x14ac:dyDescent="0.25">
      <c r="A23" s="57"/>
      <c r="B23" s="55" t="s">
        <v>47</v>
      </c>
      <c r="C23" s="42">
        <f>'[3]Curva faltante real 2025'!$AH59*1000</f>
        <v>45977445.602866456</v>
      </c>
      <c r="D23" s="56">
        <v>1</v>
      </c>
      <c r="E23" s="168">
        <f t="shared" si="0"/>
        <v>45977445.602866456</v>
      </c>
      <c r="F23" s="40"/>
    </row>
    <row r="24" spans="1:6" ht="15.75" x14ac:dyDescent="0.25">
      <c r="A24" s="57"/>
      <c r="B24" s="55" t="s">
        <v>48</v>
      </c>
      <c r="C24" s="42">
        <f>'[3]Curva faltante real 2025'!$AH60*1000</f>
        <v>49120511.680070557</v>
      </c>
      <c r="D24" s="56">
        <v>1</v>
      </c>
      <c r="E24" s="168">
        <f t="shared" si="0"/>
        <v>49120511.680070557</v>
      </c>
      <c r="F24" s="40"/>
    </row>
    <row r="25" spans="1:6" ht="15.75" x14ac:dyDescent="0.25">
      <c r="A25" s="57"/>
      <c r="B25" s="55" t="s">
        <v>49</v>
      </c>
      <c r="C25" s="42">
        <f>'[3]Curva faltante real 2025'!$AH61*1000</f>
        <v>44973085.695286185</v>
      </c>
      <c r="D25" s="56">
        <v>1</v>
      </c>
      <c r="E25" s="168">
        <f t="shared" si="0"/>
        <v>44973085.695286185</v>
      </c>
      <c r="F25" s="40"/>
    </row>
    <row r="26" spans="1:6" ht="15.75" x14ac:dyDescent="0.25">
      <c r="A26" s="57"/>
      <c r="B26" s="55" t="s">
        <v>50</v>
      </c>
      <c r="C26" s="42">
        <f>'[3]Curva faltante real 2025'!$AH62*1000</f>
        <v>65834505.379105017</v>
      </c>
      <c r="D26" s="56">
        <v>1</v>
      </c>
      <c r="E26" s="168">
        <f t="shared" si="0"/>
        <v>65834505.379105017</v>
      </c>
      <c r="F26" s="40"/>
    </row>
    <row r="27" spans="1:6" ht="15" x14ac:dyDescent="0.25">
      <c r="B27" s="58" t="s">
        <v>34</v>
      </c>
      <c r="C27" s="59">
        <f>SUM(C15:C26)</f>
        <v>372092589.87736005</v>
      </c>
      <c r="D27" s="60"/>
      <c r="E27" s="169">
        <f>SUM(E15:E26)</f>
        <v>372092589.87736005</v>
      </c>
      <c r="F27" s="62"/>
    </row>
    <row r="28" spans="1:6" ht="15" x14ac:dyDescent="0.25">
      <c r="B28" s="63"/>
      <c r="C28" s="64"/>
      <c r="D28" s="65"/>
      <c r="E28" s="64"/>
      <c r="F28" s="66"/>
    </row>
    <row r="29" spans="1:6" ht="11.25" customHeight="1" x14ac:dyDescent="0.2"/>
    <row r="30" spans="1:6" ht="11.25" customHeight="1" x14ac:dyDescent="0.2">
      <c r="B30" s="73" t="s">
        <v>0</v>
      </c>
      <c r="C30" s="74"/>
      <c r="D30" s="75"/>
      <c r="E30" s="74"/>
      <c r="F30" s="74"/>
    </row>
    <row r="31" spans="1:6" x14ac:dyDescent="0.2">
      <c r="B31" s="74" t="s">
        <v>62</v>
      </c>
      <c r="C31" s="74"/>
      <c r="D31" s="75"/>
      <c r="E31" s="74"/>
      <c r="F31" s="74"/>
    </row>
    <row r="32" spans="1:6" x14ac:dyDescent="0.2">
      <c r="B32" s="74" t="s">
        <v>72</v>
      </c>
      <c r="C32" s="74"/>
      <c r="D32" s="75"/>
      <c r="E32" s="74"/>
      <c r="F32" s="74"/>
    </row>
    <row r="33" spans="2:6" x14ac:dyDescent="0.2">
      <c r="B33" s="74" t="s">
        <v>66</v>
      </c>
      <c r="C33" s="74"/>
      <c r="D33" s="75"/>
      <c r="E33" s="74"/>
      <c r="F33" s="74"/>
    </row>
    <row r="34" spans="2:6" x14ac:dyDescent="0.2">
      <c r="B34" s="32" t="s">
        <v>96</v>
      </c>
    </row>
    <row r="35" spans="2:6" ht="11.25" customHeight="1" x14ac:dyDescent="0.2">
      <c r="B35" s="32" t="s">
        <v>113</v>
      </c>
      <c r="C35" s="33"/>
      <c r="D35" s="35"/>
      <c r="E35" s="33"/>
      <c r="F35" s="33"/>
    </row>
    <row r="36" spans="2:6" ht="11.25" customHeight="1" x14ac:dyDescent="0.2">
      <c r="B36" s="184" t="s">
        <v>114</v>
      </c>
      <c r="C36" s="184"/>
      <c r="D36" s="184"/>
      <c r="E36" s="184"/>
      <c r="F36" s="184"/>
    </row>
    <row r="37" spans="2:6" ht="11.25" customHeight="1" x14ac:dyDescent="0.2">
      <c r="B37" s="184"/>
      <c r="C37" s="184"/>
      <c r="D37" s="184"/>
      <c r="E37" s="184"/>
      <c r="F37" s="184"/>
    </row>
    <row r="38" spans="2:6" x14ac:dyDescent="0.2">
      <c r="B38" s="32" t="s">
        <v>115</v>
      </c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3" spans="2:6" ht="19.5" x14ac:dyDescent="0.3">
      <c r="B43" s="76" t="s">
        <v>68</v>
      </c>
      <c r="C43" s="77"/>
      <c r="F43" s="78"/>
    </row>
  </sheetData>
  <sheetProtection selectLockedCells="1"/>
  <mergeCells count="7">
    <mergeCell ref="B36:F37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F9D-8B46-40F6-B38F-6AB9579C9269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E18" sqref="E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119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129674897.64773157</v>
      </c>
      <c r="D15" s="56">
        <v>1</v>
      </c>
      <c r="E15" s="168">
        <v>129674897.64773157</v>
      </c>
      <c r="F15" s="40"/>
    </row>
    <row r="16" spans="1:8" ht="15.75" x14ac:dyDescent="0.25">
      <c r="A16" s="54"/>
      <c r="B16" s="55" t="s">
        <v>39</v>
      </c>
      <c r="C16" s="42">
        <v>143265672.62722105</v>
      </c>
      <c r="D16" s="56">
        <v>1</v>
      </c>
      <c r="E16" s="168">
        <v>143265672.62722105</v>
      </c>
      <c r="F16" s="40"/>
    </row>
    <row r="17" spans="1:7" ht="15.75" x14ac:dyDescent="0.25">
      <c r="A17" s="54"/>
      <c r="B17" s="55" t="s">
        <v>40</v>
      </c>
      <c r="C17" s="42">
        <v>219787605.24506411</v>
      </c>
      <c r="D17" s="56">
        <v>1</v>
      </c>
      <c r="E17" s="168">
        <v>219787605.24506411</v>
      </c>
      <c r="F17" s="40"/>
    </row>
    <row r="18" spans="1:7" ht="15.75" x14ac:dyDescent="0.25">
      <c r="A18" s="54"/>
      <c r="B18" s="55" t="s">
        <v>41</v>
      </c>
      <c r="C18" s="42">
        <v>213082266.88081086</v>
      </c>
      <c r="D18" s="56">
        <v>1</v>
      </c>
      <c r="E18" s="168">
        <v>213082266.88081086</v>
      </c>
      <c r="F18" s="40"/>
    </row>
    <row r="19" spans="1:7" ht="15.75" x14ac:dyDescent="0.25">
      <c r="A19" s="54"/>
      <c r="B19" s="55" t="s">
        <v>42</v>
      </c>
      <c r="C19" s="42">
        <v>174471550.9268938</v>
      </c>
      <c r="D19" s="56">
        <v>1</v>
      </c>
      <c r="E19" s="168">
        <v>174471550.9268938</v>
      </c>
      <c r="F19" s="40"/>
    </row>
    <row r="20" spans="1:7" ht="15.75" x14ac:dyDescent="0.25">
      <c r="A20" s="57"/>
      <c r="B20" s="55" t="s">
        <v>43</v>
      </c>
      <c r="C20" s="42">
        <v>145054744.90544486</v>
      </c>
      <c r="D20" s="56">
        <v>1</v>
      </c>
      <c r="E20" s="168">
        <v>145054744.90544486</v>
      </c>
      <c r="F20" s="40"/>
    </row>
    <row r="21" spans="1:7" ht="15.75" x14ac:dyDescent="0.25">
      <c r="A21" s="57"/>
      <c r="B21" s="55" t="s">
        <v>45</v>
      </c>
      <c r="C21" s="42">
        <v>139001837.14630666</v>
      </c>
      <c r="D21" s="56">
        <v>1</v>
      </c>
      <c r="E21" s="168">
        <v>139001837.14630666</v>
      </c>
      <c r="F21" s="40"/>
    </row>
    <row r="22" spans="1:7" ht="15.75" x14ac:dyDescent="0.25">
      <c r="A22" s="57"/>
      <c r="B22" s="55" t="s">
        <v>46</v>
      </c>
      <c r="C22" s="42">
        <v>160859204.84655076</v>
      </c>
      <c r="D22" s="56">
        <v>1</v>
      </c>
      <c r="E22" s="168">
        <v>160859204.84655076</v>
      </c>
      <c r="F22" s="40"/>
    </row>
    <row r="23" spans="1:7" ht="15.75" x14ac:dyDescent="0.25">
      <c r="A23" s="57"/>
      <c r="B23" s="55" t="s">
        <v>47</v>
      </c>
      <c r="C23" s="42">
        <v>186975169.77262831</v>
      </c>
      <c r="D23" s="56">
        <v>1</v>
      </c>
      <c r="E23" s="168">
        <v>186975169.77262831</v>
      </c>
      <c r="F23" s="40"/>
    </row>
    <row r="24" spans="1:7" ht="15.75" x14ac:dyDescent="0.25">
      <c r="A24" s="57"/>
      <c r="B24" s="55" t="s">
        <v>48</v>
      </c>
      <c r="C24" s="42">
        <v>206398517.64864981</v>
      </c>
      <c r="D24" s="56">
        <v>1</v>
      </c>
      <c r="E24" s="168">
        <v>206398517.64864981</v>
      </c>
      <c r="F24" s="40"/>
    </row>
    <row r="25" spans="1:7" ht="15.75" x14ac:dyDescent="0.25">
      <c r="A25" s="57"/>
      <c r="B25" s="55" t="s">
        <v>49</v>
      </c>
      <c r="C25" s="42">
        <v>194138383.62016922</v>
      </c>
      <c r="D25" s="56">
        <v>1</v>
      </c>
      <c r="E25" s="168">
        <v>194138383.62016922</v>
      </c>
      <c r="F25" s="40"/>
    </row>
    <row r="26" spans="1:7" ht="15.75" x14ac:dyDescent="0.25">
      <c r="A26" s="57"/>
      <c r="B26" s="55" t="s">
        <v>50</v>
      </c>
      <c r="C26" s="42">
        <v>207890096.06160766</v>
      </c>
      <c r="D26" s="56">
        <v>1</v>
      </c>
      <c r="E26" s="168">
        <v>207890096.06160766</v>
      </c>
      <c r="F26" s="40"/>
    </row>
    <row r="27" spans="1:7" ht="15" x14ac:dyDescent="0.25">
      <c r="B27" s="58" t="s">
        <v>34</v>
      </c>
      <c r="C27" s="59">
        <v>2120599947.3290784</v>
      </c>
      <c r="D27" s="60"/>
      <c r="E27" s="170">
        <v>2120599947.3290784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520">
    <tabColor theme="3" tint="0.39997558519241921"/>
    <pageSetUpPr fitToPage="1"/>
  </sheetPr>
  <dimension ref="A1:AG113"/>
  <sheetViews>
    <sheetView showGridLines="0" zoomScale="70" zoomScaleNormal="70" workbookViewId="0">
      <pane xSplit="4" ySplit="10" topLeftCell="H32" activePane="bottomRight" state="frozen"/>
      <selection activeCell="D18" sqref="D18"/>
      <selection pane="topRight" activeCell="D18" sqref="D18"/>
      <selection pane="bottomLeft" activeCell="D18" sqref="D18"/>
      <selection pane="bottomRight" sqref="A1:AC61"/>
    </sheetView>
  </sheetViews>
  <sheetFormatPr baseColWidth="10" defaultColWidth="0" defaultRowHeight="35.25" customHeight="1" x14ac:dyDescent="0.2"/>
  <cols>
    <col min="1" max="1" width="8.28515625" style="1" customWidth="1"/>
    <col min="2" max="2" width="13.42578125" style="1" customWidth="1"/>
    <col min="3" max="3" width="9.28515625" style="1" customWidth="1"/>
    <col min="4" max="4" width="8.85546875" style="1" customWidth="1"/>
    <col min="5" max="14" width="11.85546875" style="1" customWidth="1"/>
    <col min="15" max="22" width="12" style="1" bestFit="1" customWidth="1"/>
    <col min="23" max="25" width="12.85546875" style="1" bestFit="1" customWidth="1"/>
    <col min="26" max="26" width="16.140625" style="1" customWidth="1"/>
    <col min="27" max="27" width="12.42578125" style="1" bestFit="1" customWidth="1"/>
    <col min="28" max="28" width="12" style="1" bestFit="1" customWidth="1"/>
    <col min="29" max="29" width="16.42578125" style="1" bestFit="1" customWidth="1"/>
    <col min="30" max="30" width="3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186"/>
      <c r="E2" s="186"/>
      <c r="F2" s="81"/>
    </row>
    <row r="3" spans="1:33" ht="16.5" x14ac:dyDescent="0.2">
      <c r="A3" s="79" t="s">
        <v>56</v>
      </c>
      <c r="C3" s="80"/>
      <c r="D3" s="82" t="str">
        <f>+'Formato Resumen 21'!C6</f>
        <v>GM-21-003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85" t="s">
        <v>61</v>
      </c>
      <c r="E7" s="81"/>
      <c r="F7" s="81"/>
      <c r="X7" s="86"/>
      <c r="Y7" s="86"/>
    </row>
    <row r="8" spans="1:33" ht="13.5" customHeight="1" x14ac:dyDescent="0.25">
      <c r="A8" s="87" t="s">
        <v>60</v>
      </c>
      <c r="D8" s="85" t="s">
        <v>38</v>
      </c>
      <c r="X8" s="86"/>
      <c r="Y8" s="86"/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91" t="s">
        <v>27</v>
      </c>
      <c r="AC10" s="92" t="s">
        <v>34</v>
      </c>
    </row>
    <row r="11" spans="1:33" ht="15" x14ac:dyDescent="0.2">
      <c r="A11" s="190" t="e">
        <f>+DATE(#REF!,1,1)</f>
        <v>#REF!</v>
      </c>
      <c r="B11" s="193">
        <f>+'Formato Resumen 21'!E15</f>
        <v>131225.01034613952</v>
      </c>
      <c r="C11" s="94" t="s">
        <v>35</v>
      </c>
      <c r="D11" s="95" t="e">
        <f>#REF!</f>
        <v>#REF!</v>
      </c>
      <c r="E11" s="96" t="str">
        <f t="shared" ref="E11:AB11" si="0">IF(ISERROR(E64/$AC67*$B11),"",(E64/$AC67*$B11))</f>
        <v/>
      </c>
      <c r="F11" s="97" t="str">
        <f t="shared" si="0"/>
        <v/>
      </c>
      <c r="G11" s="97" t="str">
        <f t="shared" si="0"/>
        <v/>
      </c>
      <c r="H11" s="97" t="str">
        <f t="shared" si="0"/>
        <v/>
      </c>
      <c r="I11" s="97" t="str">
        <f t="shared" si="0"/>
        <v/>
      </c>
      <c r="J11" s="97" t="str">
        <f t="shared" si="0"/>
        <v/>
      </c>
      <c r="K11" s="97" t="str">
        <f t="shared" si="0"/>
        <v/>
      </c>
      <c r="L11" s="97" t="str">
        <f t="shared" si="0"/>
        <v/>
      </c>
      <c r="M11" s="97" t="str">
        <f t="shared" si="0"/>
        <v/>
      </c>
      <c r="N11" s="97" t="str">
        <f t="shared" si="0"/>
        <v/>
      </c>
      <c r="O11" s="97" t="str">
        <f t="shared" si="0"/>
        <v/>
      </c>
      <c r="P11" s="97" t="str">
        <f t="shared" si="0"/>
        <v/>
      </c>
      <c r="Q11" s="97" t="str">
        <f t="shared" si="0"/>
        <v/>
      </c>
      <c r="R11" s="97" t="str">
        <f t="shared" si="0"/>
        <v/>
      </c>
      <c r="S11" s="97" t="str">
        <f t="shared" si="0"/>
        <v/>
      </c>
      <c r="T11" s="97" t="str">
        <f t="shared" si="0"/>
        <v/>
      </c>
      <c r="U11" s="97" t="str">
        <f t="shared" si="0"/>
        <v/>
      </c>
      <c r="V11" s="97" t="str">
        <f t="shared" si="0"/>
        <v/>
      </c>
      <c r="W11" s="97" t="str">
        <f t="shared" si="0"/>
        <v/>
      </c>
      <c r="X11" s="97" t="str">
        <f t="shared" si="0"/>
        <v/>
      </c>
      <c r="Y11" s="97" t="str">
        <f t="shared" si="0"/>
        <v/>
      </c>
      <c r="Z11" s="97" t="str">
        <f t="shared" si="0"/>
        <v/>
      </c>
      <c r="AA11" s="97" t="str">
        <f t="shared" si="0"/>
        <v/>
      </c>
      <c r="AB11" s="98" t="str">
        <f t="shared" si="0"/>
        <v/>
      </c>
      <c r="AC11" s="99" t="e">
        <f>+SUM(E11:AB11)*D11</f>
        <v>#REF!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 t="e">
        <f>#REF!</f>
        <v>#REF!</v>
      </c>
      <c r="E12" s="102" t="str">
        <f t="shared" ref="E12:AB12" si="1">IF(ISERROR(E65/$AC67*$B11),"",(E65/$AC67*$B11))</f>
        <v/>
      </c>
      <c r="F12" s="103" t="str">
        <f t="shared" si="1"/>
        <v/>
      </c>
      <c r="G12" s="103" t="str">
        <f t="shared" si="1"/>
        <v/>
      </c>
      <c r="H12" s="103" t="str">
        <f t="shared" si="1"/>
        <v/>
      </c>
      <c r="I12" s="103" t="str">
        <f t="shared" si="1"/>
        <v/>
      </c>
      <c r="J12" s="103" t="str">
        <f t="shared" si="1"/>
        <v/>
      </c>
      <c r="K12" s="103" t="str">
        <f t="shared" si="1"/>
        <v/>
      </c>
      <c r="L12" s="103" t="str">
        <f t="shared" si="1"/>
        <v/>
      </c>
      <c r="M12" s="103" t="str">
        <f t="shared" si="1"/>
        <v/>
      </c>
      <c r="N12" s="103" t="str">
        <f t="shared" si="1"/>
        <v/>
      </c>
      <c r="O12" s="103" t="str">
        <f t="shared" si="1"/>
        <v/>
      </c>
      <c r="P12" s="103" t="str">
        <f t="shared" si="1"/>
        <v/>
      </c>
      <c r="Q12" s="103" t="str">
        <f t="shared" si="1"/>
        <v/>
      </c>
      <c r="R12" s="103" t="str">
        <f t="shared" si="1"/>
        <v/>
      </c>
      <c r="S12" s="103" t="str">
        <f t="shared" si="1"/>
        <v/>
      </c>
      <c r="T12" s="103" t="str">
        <f t="shared" si="1"/>
        <v/>
      </c>
      <c r="U12" s="103" t="str">
        <f t="shared" si="1"/>
        <v/>
      </c>
      <c r="V12" s="103" t="str">
        <f t="shared" si="1"/>
        <v/>
      </c>
      <c r="W12" s="103" t="str">
        <f t="shared" si="1"/>
        <v/>
      </c>
      <c r="X12" s="103" t="str">
        <f t="shared" si="1"/>
        <v/>
      </c>
      <c r="Y12" s="103" t="str">
        <f t="shared" si="1"/>
        <v/>
      </c>
      <c r="Z12" s="103" t="str">
        <f t="shared" si="1"/>
        <v/>
      </c>
      <c r="AA12" s="103" t="str">
        <f t="shared" si="1"/>
        <v/>
      </c>
      <c r="AB12" s="104" t="str">
        <f t="shared" si="1"/>
        <v/>
      </c>
      <c r="AC12" s="105" t="e">
        <f>+SUM(E12:AB12)*D12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193"/>
      <c r="C13" s="106" t="s">
        <v>37</v>
      </c>
      <c r="D13" s="107" t="e">
        <f>#REF!</f>
        <v>#REF!</v>
      </c>
      <c r="E13" s="108" t="str">
        <f t="shared" ref="E13:AB13" si="2">IF(ISERROR(E66/$AC67*$B11),"",(E66/$AC67*$B11))</f>
        <v/>
      </c>
      <c r="F13" s="109" t="str">
        <f t="shared" si="2"/>
        <v/>
      </c>
      <c r="G13" s="109" t="str">
        <f t="shared" si="2"/>
        <v/>
      </c>
      <c r="H13" s="109" t="str">
        <f t="shared" si="2"/>
        <v/>
      </c>
      <c r="I13" s="109" t="str">
        <f t="shared" si="2"/>
        <v/>
      </c>
      <c r="J13" s="109" t="str">
        <f t="shared" si="2"/>
        <v/>
      </c>
      <c r="K13" s="109" t="str">
        <f t="shared" si="2"/>
        <v/>
      </c>
      <c r="L13" s="109" t="str">
        <f t="shared" si="2"/>
        <v/>
      </c>
      <c r="M13" s="109" t="str">
        <f t="shared" si="2"/>
        <v/>
      </c>
      <c r="N13" s="109" t="str">
        <f t="shared" si="2"/>
        <v/>
      </c>
      <c r="O13" s="109" t="str">
        <f t="shared" si="2"/>
        <v/>
      </c>
      <c r="P13" s="109" t="str">
        <f t="shared" si="2"/>
        <v/>
      </c>
      <c r="Q13" s="109" t="str">
        <f t="shared" si="2"/>
        <v/>
      </c>
      <c r="R13" s="109" t="str">
        <f t="shared" si="2"/>
        <v/>
      </c>
      <c r="S13" s="109" t="str">
        <f t="shared" si="2"/>
        <v/>
      </c>
      <c r="T13" s="109" t="str">
        <f t="shared" si="2"/>
        <v/>
      </c>
      <c r="U13" s="109" t="str">
        <f t="shared" si="2"/>
        <v/>
      </c>
      <c r="V13" s="109" t="str">
        <f t="shared" si="2"/>
        <v/>
      </c>
      <c r="W13" s="109" t="str">
        <f t="shared" si="2"/>
        <v/>
      </c>
      <c r="X13" s="109" t="str">
        <f t="shared" si="2"/>
        <v/>
      </c>
      <c r="Y13" s="109" t="str">
        <f t="shared" si="2"/>
        <v/>
      </c>
      <c r="Z13" s="109" t="str">
        <f t="shared" si="2"/>
        <v/>
      </c>
      <c r="AA13" s="109" t="str">
        <f t="shared" si="2"/>
        <v/>
      </c>
      <c r="AB13" s="110" t="str">
        <f t="shared" si="2"/>
        <v/>
      </c>
      <c r="AC13" s="111" t="e">
        <f>+SUM(E13:AB13)*D13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194"/>
      <c r="C14" s="112" t="s">
        <v>34</v>
      </c>
      <c r="D14" s="113" t="e">
        <f>+SUM(D11:D13)</f>
        <v>#REF!</v>
      </c>
      <c r="E14" s="114" t="str">
        <f t="shared" ref="E14:AB14" si="3">IF(ISERROR(E11*$D11+E12*$D12+E13*$D13),"",(E11*$D11+E12*$D12+E13*$D13))</f>
        <v/>
      </c>
      <c r="F14" s="115" t="str">
        <f t="shared" si="3"/>
        <v/>
      </c>
      <c r="G14" s="115" t="str">
        <f t="shared" si="3"/>
        <v/>
      </c>
      <c r="H14" s="115" t="str">
        <f t="shared" si="3"/>
        <v/>
      </c>
      <c r="I14" s="115" t="str">
        <f t="shared" si="3"/>
        <v/>
      </c>
      <c r="J14" s="115" t="str">
        <f t="shared" si="3"/>
        <v/>
      </c>
      <c r="K14" s="115" t="str">
        <f t="shared" si="3"/>
        <v/>
      </c>
      <c r="L14" s="115" t="str">
        <f t="shared" si="3"/>
        <v/>
      </c>
      <c r="M14" s="115" t="str">
        <f t="shared" si="3"/>
        <v/>
      </c>
      <c r="N14" s="115" t="str">
        <f t="shared" si="3"/>
        <v/>
      </c>
      <c r="O14" s="115" t="str">
        <f t="shared" si="3"/>
        <v/>
      </c>
      <c r="P14" s="115" t="str">
        <f t="shared" si="3"/>
        <v/>
      </c>
      <c r="Q14" s="115" t="str">
        <f t="shared" si="3"/>
        <v/>
      </c>
      <c r="R14" s="115" t="str">
        <f t="shared" si="3"/>
        <v/>
      </c>
      <c r="S14" s="115" t="str">
        <f t="shared" si="3"/>
        <v/>
      </c>
      <c r="T14" s="115" t="str">
        <f t="shared" si="3"/>
        <v/>
      </c>
      <c r="U14" s="115" t="str">
        <f t="shared" si="3"/>
        <v/>
      </c>
      <c r="V14" s="115" t="str">
        <f t="shared" si="3"/>
        <v/>
      </c>
      <c r="W14" s="115" t="str">
        <f t="shared" si="3"/>
        <v/>
      </c>
      <c r="X14" s="115" t="str">
        <f t="shared" si="3"/>
        <v/>
      </c>
      <c r="Y14" s="115" t="str">
        <f t="shared" si="3"/>
        <v/>
      </c>
      <c r="Z14" s="115" t="str">
        <f t="shared" si="3"/>
        <v/>
      </c>
      <c r="AA14" s="115" t="str">
        <f t="shared" si="3"/>
        <v/>
      </c>
      <c r="AB14" s="116" t="str">
        <f t="shared" si="3"/>
        <v/>
      </c>
      <c r="AC14" s="117" t="e">
        <f>+SUM(AC11:AC13)</f>
        <v>#REF!</v>
      </c>
    </row>
    <row r="15" spans="1:33" ht="15" x14ac:dyDescent="0.2">
      <c r="A15" s="190" t="e">
        <f>+DATE(#REF!,1+1,1)</f>
        <v>#REF!</v>
      </c>
      <c r="B15" s="193">
        <f>+'Formato Resumen 21'!E16</f>
        <v>215209.32467248003</v>
      </c>
      <c r="C15" s="94" t="s">
        <v>35</v>
      </c>
      <c r="D15" s="95" t="e">
        <f>#REF!</f>
        <v>#REF!</v>
      </c>
      <c r="E15" s="96" t="str">
        <f t="shared" ref="E15:AB15" si="4">IF(ISERROR(E68/$AC71*$B15),"",(E68/$AC71*$B15))</f>
        <v/>
      </c>
      <c r="F15" s="97" t="str">
        <f t="shared" si="4"/>
        <v/>
      </c>
      <c r="G15" s="97" t="str">
        <f t="shared" si="4"/>
        <v/>
      </c>
      <c r="H15" s="97" t="str">
        <f t="shared" si="4"/>
        <v/>
      </c>
      <c r="I15" s="97" t="str">
        <f t="shared" si="4"/>
        <v/>
      </c>
      <c r="J15" s="97" t="str">
        <f t="shared" si="4"/>
        <v/>
      </c>
      <c r="K15" s="97" t="str">
        <f t="shared" si="4"/>
        <v/>
      </c>
      <c r="L15" s="97" t="str">
        <f t="shared" si="4"/>
        <v/>
      </c>
      <c r="M15" s="97" t="str">
        <f t="shared" si="4"/>
        <v/>
      </c>
      <c r="N15" s="97" t="str">
        <f t="shared" si="4"/>
        <v/>
      </c>
      <c r="O15" s="97" t="str">
        <f t="shared" si="4"/>
        <v/>
      </c>
      <c r="P15" s="97" t="str">
        <f t="shared" si="4"/>
        <v/>
      </c>
      <c r="Q15" s="97" t="str">
        <f t="shared" si="4"/>
        <v/>
      </c>
      <c r="R15" s="97" t="str">
        <f t="shared" si="4"/>
        <v/>
      </c>
      <c r="S15" s="97" t="str">
        <f t="shared" si="4"/>
        <v/>
      </c>
      <c r="T15" s="97" t="str">
        <f t="shared" si="4"/>
        <v/>
      </c>
      <c r="U15" s="97" t="str">
        <f t="shared" si="4"/>
        <v/>
      </c>
      <c r="V15" s="97" t="str">
        <f t="shared" si="4"/>
        <v/>
      </c>
      <c r="W15" s="97" t="str">
        <f t="shared" si="4"/>
        <v/>
      </c>
      <c r="X15" s="97" t="str">
        <f t="shared" si="4"/>
        <v/>
      </c>
      <c r="Y15" s="97" t="str">
        <f t="shared" si="4"/>
        <v/>
      </c>
      <c r="Z15" s="97" t="str">
        <f t="shared" si="4"/>
        <v/>
      </c>
      <c r="AA15" s="97" t="str">
        <f t="shared" si="4"/>
        <v/>
      </c>
      <c r="AB15" s="98" t="str">
        <f t="shared" si="4"/>
        <v/>
      </c>
      <c r="AC15" s="99" t="e">
        <f>+SUM(E15:AB15)*D15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02" t="str">
        <f t="shared" ref="E16:AB16" si="5">IF(ISERROR(E69/$AC71*$B15),"",(E69/$AC71*$B15))</f>
        <v/>
      </c>
      <c r="F16" s="103" t="str">
        <f t="shared" si="5"/>
        <v/>
      </c>
      <c r="G16" s="103" t="str">
        <f t="shared" si="5"/>
        <v/>
      </c>
      <c r="H16" s="103" t="str">
        <f t="shared" si="5"/>
        <v/>
      </c>
      <c r="I16" s="103" t="str">
        <f t="shared" si="5"/>
        <v/>
      </c>
      <c r="J16" s="103" t="str">
        <f t="shared" si="5"/>
        <v/>
      </c>
      <c r="K16" s="103" t="str">
        <f t="shared" si="5"/>
        <v/>
      </c>
      <c r="L16" s="103" t="str">
        <f t="shared" si="5"/>
        <v/>
      </c>
      <c r="M16" s="103" t="str">
        <f t="shared" si="5"/>
        <v/>
      </c>
      <c r="N16" s="103" t="str">
        <f t="shared" si="5"/>
        <v/>
      </c>
      <c r="O16" s="103" t="str">
        <f t="shared" si="5"/>
        <v/>
      </c>
      <c r="P16" s="103" t="str">
        <f t="shared" si="5"/>
        <v/>
      </c>
      <c r="Q16" s="103" t="str">
        <f t="shared" si="5"/>
        <v/>
      </c>
      <c r="R16" s="103" t="str">
        <f t="shared" si="5"/>
        <v/>
      </c>
      <c r="S16" s="103" t="str">
        <f t="shared" si="5"/>
        <v/>
      </c>
      <c r="T16" s="103" t="str">
        <f t="shared" si="5"/>
        <v/>
      </c>
      <c r="U16" s="103" t="str">
        <f t="shared" si="5"/>
        <v/>
      </c>
      <c r="V16" s="103" t="str">
        <f t="shared" si="5"/>
        <v/>
      </c>
      <c r="W16" s="103" t="str">
        <f t="shared" si="5"/>
        <v/>
      </c>
      <c r="X16" s="103" t="str">
        <f t="shared" si="5"/>
        <v/>
      </c>
      <c r="Y16" s="103" t="str">
        <f t="shared" si="5"/>
        <v/>
      </c>
      <c r="Z16" s="103" t="str">
        <f t="shared" si="5"/>
        <v/>
      </c>
      <c r="AA16" s="103" t="str">
        <f t="shared" si="5"/>
        <v/>
      </c>
      <c r="AB16" s="104" t="str">
        <f t="shared" si="5"/>
        <v/>
      </c>
      <c r="AC16" s="105" t="e">
        <f>+SUM(E16:AB16)*D16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08" t="str">
        <f t="shared" ref="E17:AB17" si="6">IF(ISERROR(E70/$AC71*$B15),"",(E70/$AC71*$B15))</f>
        <v/>
      </c>
      <c r="F17" s="109" t="str">
        <f t="shared" si="6"/>
        <v/>
      </c>
      <c r="G17" s="109" t="str">
        <f t="shared" si="6"/>
        <v/>
      </c>
      <c r="H17" s="109" t="str">
        <f t="shared" si="6"/>
        <v/>
      </c>
      <c r="I17" s="109" t="str">
        <f t="shared" si="6"/>
        <v/>
      </c>
      <c r="J17" s="109" t="str">
        <f t="shared" si="6"/>
        <v/>
      </c>
      <c r="K17" s="109" t="str">
        <f t="shared" si="6"/>
        <v/>
      </c>
      <c r="L17" s="109" t="str">
        <f t="shared" si="6"/>
        <v/>
      </c>
      <c r="M17" s="109" t="str">
        <f t="shared" si="6"/>
        <v/>
      </c>
      <c r="N17" s="109" t="str">
        <f t="shared" si="6"/>
        <v/>
      </c>
      <c r="O17" s="109" t="str">
        <f t="shared" si="6"/>
        <v/>
      </c>
      <c r="P17" s="109" t="str">
        <f t="shared" si="6"/>
        <v/>
      </c>
      <c r="Q17" s="109" t="str">
        <f t="shared" si="6"/>
        <v/>
      </c>
      <c r="R17" s="109" t="str">
        <f t="shared" si="6"/>
        <v/>
      </c>
      <c r="S17" s="109" t="str">
        <f t="shared" si="6"/>
        <v/>
      </c>
      <c r="T17" s="109" t="str">
        <f t="shared" si="6"/>
        <v/>
      </c>
      <c r="U17" s="109" t="str">
        <f t="shared" si="6"/>
        <v/>
      </c>
      <c r="V17" s="109" t="str">
        <f t="shared" si="6"/>
        <v/>
      </c>
      <c r="W17" s="109" t="str">
        <f t="shared" si="6"/>
        <v/>
      </c>
      <c r="X17" s="109" t="str">
        <f t="shared" si="6"/>
        <v/>
      </c>
      <c r="Y17" s="109" t="str">
        <f t="shared" si="6"/>
        <v/>
      </c>
      <c r="Z17" s="109" t="str">
        <f t="shared" si="6"/>
        <v/>
      </c>
      <c r="AA17" s="109" t="str">
        <f t="shared" si="6"/>
        <v/>
      </c>
      <c r="AB17" s="110" t="str">
        <f t="shared" si="6"/>
        <v/>
      </c>
      <c r="AC17" s="111" t="e">
        <f>+SUM(E17:AB17)*D17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14" t="str">
        <f t="shared" ref="E18:AB18" si="7">IF(ISERROR(E15*$D15+E16*$D16+E17*$D17),"",(E15*$D15+E16*$D16+E17*$D17))</f>
        <v/>
      </c>
      <c r="F18" s="115" t="str">
        <f t="shared" si="7"/>
        <v/>
      </c>
      <c r="G18" s="115" t="str">
        <f t="shared" si="7"/>
        <v/>
      </c>
      <c r="H18" s="115" t="str">
        <f t="shared" si="7"/>
        <v/>
      </c>
      <c r="I18" s="115" t="str">
        <f t="shared" si="7"/>
        <v/>
      </c>
      <c r="J18" s="115" t="str">
        <f t="shared" si="7"/>
        <v/>
      </c>
      <c r="K18" s="115" t="str">
        <f t="shared" si="7"/>
        <v/>
      </c>
      <c r="L18" s="115" t="str">
        <f t="shared" si="7"/>
        <v/>
      </c>
      <c r="M18" s="115" t="str">
        <f t="shared" si="7"/>
        <v/>
      </c>
      <c r="N18" s="115" t="str">
        <f t="shared" si="7"/>
        <v/>
      </c>
      <c r="O18" s="115" t="str">
        <f t="shared" si="7"/>
        <v/>
      </c>
      <c r="P18" s="115" t="str">
        <f t="shared" si="7"/>
        <v/>
      </c>
      <c r="Q18" s="115" t="str">
        <f t="shared" si="7"/>
        <v/>
      </c>
      <c r="R18" s="115" t="str">
        <f t="shared" si="7"/>
        <v/>
      </c>
      <c r="S18" s="115" t="str">
        <f t="shared" si="7"/>
        <v/>
      </c>
      <c r="T18" s="115" t="str">
        <f t="shared" si="7"/>
        <v/>
      </c>
      <c r="U18" s="115" t="str">
        <f t="shared" si="7"/>
        <v/>
      </c>
      <c r="V18" s="115" t="str">
        <f t="shared" si="7"/>
        <v/>
      </c>
      <c r="W18" s="115" t="str">
        <f t="shared" si="7"/>
        <v/>
      </c>
      <c r="X18" s="115" t="str">
        <f t="shared" si="7"/>
        <v/>
      </c>
      <c r="Y18" s="115" t="str">
        <f t="shared" si="7"/>
        <v/>
      </c>
      <c r="Z18" s="115" t="str">
        <f t="shared" si="7"/>
        <v/>
      </c>
      <c r="AA18" s="115" t="str">
        <f t="shared" si="7"/>
        <v/>
      </c>
      <c r="AB18" s="116" t="str">
        <f t="shared" si="7"/>
        <v/>
      </c>
      <c r="AC18" s="117" t="e">
        <f>+SUM(AC15:AC17)</f>
        <v>#REF!</v>
      </c>
    </row>
    <row r="19" spans="1:33" ht="15" x14ac:dyDescent="0.2">
      <c r="A19" s="192" t="e">
        <f>+DATE(#REF!,3,1)</f>
        <v>#REF!</v>
      </c>
      <c r="B19" s="193">
        <f>+'Formato Resumen 21'!E17</f>
        <v>210481.13392162236</v>
      </c>
      <c r="C19" s="94" t="s">
        <v>35</v>
      </c>
      <c r="D19" s="95" t="e">
        <f>#REF!</f>
        <v>#REF!</v>
      </c>
      <c r="E19" s="96" t="str">
        <f t="shared" ref="E19:AB19" si="8">IF(ISERROR(E72/$AC75*$B19),"",(E72/$AC75*$B19))</f>
        <v/>
      </c>
      <c r="F19" s="97" t="str">
        <f t="shared" si="8"/>
        <v/>
      </c>
      <c r="G19" s="97" t="str">
        <f t="shared" si="8"/>
        <v/>
      </c>
      <c r="H19" s="97" t="str">
        <f t="shared" si="8"/>
        <v/>
      </c>
      <c r="I19" s="97" t="str">
        <f t="shared" si="8"/>
        <v/>
      </c>
      <c r="J19" s="97" t="str">
        <f t="shared" si="8"/>
        <v/>
      </c>
      <c r="K19" s="97" t="str">
        <f t="shared" si="8"/>
        <v/>
      </c>
      <c r="L19" s="97" t="str">
        <f t="shared" si="8"/>
        <v/>
      </c>
      <c r="M19" s="97" t="str">
        <f t="shared" si="8"/>
        <v/>
      </c>
      <c r="N19" s="97" t="str">
        <f t="shared" si="8"/>
        <v/>
      </c>
      <c r="O19" s="97" t="str">
        <f t="shared" si="8"/>
        <v/>
      </c>
      <c r="P19" s="97" t="str">
        <f t="shared" si="8"/>
        <v/>
      </c>
      <c r="Q19" s="97" t="str">
        <f t="shared" si="8"/>
        <v/>
      </c>
      <c r="R19" s="97" t="str">
        <f t="shared" si="8"/>
        <v/>
      </c>
      <c r="S19" s="97" t="str">
        <f t="shared" si="8"/>
        <v/>
      </c>
      <c r="T19" s="97" t="str">
        <f t="shared" si="8"/>
        <v/>
      </c>
      <c r="U19" s="97" t="str">
        <f t="shared" si="8"/>
        <v/>
      </c>
      <c r="V19" s="97" t="str">
        <f t="shared" si="8"/>
        <v/>
      </c>
      <c r="W19" s="97" t="str">
        <f t="shared" si="8"/>
        <v/>
      </c>
      <c r="X19" s="97" t="str">
        <f t="shared" si="8"/>
        <v/>
      </c>
      <c r="Y19" s="97" t="str">
        <f t="shared" si="8"/>
        <v/>
      </c>
      <c r="Z19" s="97" t="str">
        <f t="shared" si="8"/>
        <v/>
      </c>
      <c r="AA19" s="97" t="str">
        <f t="shared" si="8"/>
        <v/>
      </c>
      <c r="AB19" s="98" t="str">
        <f t="shared" si="8"/>
        <v/>
      </c>
      <c r="AC19" s="99" t="e">
        <f>+SUM(E19:AB19)*D19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02" t="str">
        <f t="shared" ref="E20:AB20" si="9">IF(ISERROR(E73/$AC75*$B19),"",(E73/$AC75*$B19))</f>
        <v/>
      </c>
      <c r="F20" s="103" t="str">
        <f t="shared" si="9"/>
        <v/>
      </c>
      <c r="G20" s="103" t="str">
        <f t="shared" si="9"/>
        <v/>
      </c>
      <c r="H20" s="103" t="str">
        <f t="shared" si="9"/>
        <v/>
      </c>
      <c r="I20" s="103" t="str">
        <f t="shared" si="9"/>
        <v/>
      </c>
      <c r="J20" s="103" t="str">
        <f t="shared" si="9"/>
        <v/>
      </c>
      <c r="K20" s="103" t="str">
        <f t="shared" si="9"/>
        <v/>
      </c>
      <c r="L20" s="103" t="str">
        <f t="shared" si="9"/>
        <v/>
      </c>
      <c r="M20" s="103" t="str">
        <f t="shared" si="9"/>
        <v/>
      </c>
      <c r="N20" s="103" t="str">
        <f t="shared" si="9"/>
        <v/>
      </c>
      <c r="O20" s="103" t="str">
        <f t="shared" si="9"/>
        <v/>
      </c>
      <c r="P20" s="103" t="str">
        <f t="shared" si="9"/>
        <v/>
      </c>
      <c r="Q20" s="103" t="str">
        <f t="shared" si="9"/>
        <v/>
      </c>
      <c r="R20" s="103" t="str">
        <f t="shared" si="9"/>
        <v/>
      </c>
      <c r="S20" s="103" t="str">
        <f t="shared" si="9"/>
        <v/>
      </c>
      <c r="T20" s="103" t="str">
        <f t="shared" si="9"/>
        <v/>
      </c>
      <c r="U20" s="103" t="str">
        <f t="shared" si="9"/>
        <v/>
      </c>
      <c r="V20" s="103" t="str">
        <f t="shared" si="9"/>
        <v/>
      </c>
      <c r="W20" s="103" t="str">
        <f t="shared" si="9"/>
        <v/>
      </c>
      <c r="X20" s="103" t="str">
        <f t="shared" si="9"/>
        <v/>
      </c>
      <c r="Y20" s="103" t="str">
        <f t="shared" si="9"/>
        <v/>
      </c>
      <c r="Z20" s="103" t="str">
        <f t="shared" si="9"/>
        <v/>
      </c>
      <c r="AA20" s="103" t="str">
        <f t="shared" si="9"/>
        <v/>
      </c>
      <c r="AB20" s="104" t="str">
        <f t="shared" si="9"/>
        <v/>
      </c>
      <c r="AC20" s="105" t="e">
        <f>+SUM(E20:AB20)*D20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08" t="str">
        <f t="shared" ref="E21:AB21" si="10">IF(ISERROR(E74/$AC75*$B19),"",(E74/$AC75*$B19))</f>
        <v/>
      </c>
      <c r="F21" s="109" t="str">
        <f t="shared" si="10"/>
        <v/>
      </c>
      <c r="G21" s="109" t="str">
        <f t="shared" si="10"/>
        <v/>
      </c>
      <c r="H21" s="109" t="str">
        <f t="shared" si="10"/>
        <v/>
      </c>
      <c r="I21" s="109" t="str">
        <f t="shared" si="10"/>
        <v/>
      </c>
      <c r="J21" s="109" t="str">
        <f t="shared" si="10"/>
        <v/>
      </c>
      <c r="K21" s="109" t="str">
        <f t="shared" si="10"/>
        <v/>
      </c>
      <c r="L21" s="109" t="str">
        <f t="shared" si="10"/>
        <v/>
      </c>
      <c r="M21" s="109" t="str">
        <f t="shared" si="10"/>
        <v/>
      </c>
      <c r="N21" s="109" t="str">
        <f t="shared" si="10"/>
        <v/>
      </c>
      <c r="O21" s="109" t="str">
        <f t="shared" si="10"/>
        <v/>
      </c>
      <c r="P21" s="109" t="str">
        <f t="shared" si="10"/>
        <v/>
      </c>
      <c r="Q21" s="109" t="str">
        <f t="shared" si="10"/>
        <v/>
      </c>
      <c r="R21" s="109" t="str">
        <f t="shared" si="10"/>
        <v/>
      </c>
      <c r="S21" s="109" t="str">
        <f t="shared" si="10"/>
        <v/>
      </c>
      <c r="T21" s="109" t="str">
        <f t="shared" si="10"/>
        <v/>
      </c>
      <c r="U21" s="109" t="str">
        <f t="shared" si="10"/>
        <v/>
      </c>
      <c r="V21" s="109" t="str">
        <f t="shared" si="10"/>
        <v/>
      </c>
      <c r="W21" s="109" t="str">
        <f t="shared" si="10"/>
        <v/>
      </c>
      <c r="X21" s="109" t="str">
        <f t="shared" si="10"/>
        <v/>
      </c>
      <c r="Y21" s="109" t="str">
        <f t="shared" si="10"/>
        <v/>
      </c>
      <c r="Z21" s="109" t="str">
        <f t="shared" si="10"/>
        <v/>
      </c>
      <c r="AA21" s="109" t="str">
        <f t="shared" si="10"/>
        <v/>
      </c>
      <c r="AB21" s="110" t="str">
        <f t="shared" si="10"/>
        <v/>
      </c>
      <c r="AC21" s="111" t="e">
        <f>+SUM(E21:AB21)*D21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14" t="str">
        <f t="shared" ref="E22:AB22" si="11">IF(ISERROR(E19*$D19+E20*$D20+E21*$D21),"",(E19*$D19+E20*$D20+E21*$D21))</f>
        <v/>
      </c>
      <c r="F22" s="115" t="str">
        <f t="shared" si="11"/>
        <v/>
      </c>
      <c r="G22" s="115" t="str">
        <f t="shared" si="11"/>
        <v/>
      </c>
      <c r="H22" s="115" t="str">
        <f t="shared" si="11"/>
        <v/>
      </c>
      <c r="I22" s="115" t="str">
        <f t="shared" si="11"/>
        <v/>
      </c>
      <c r="J22" s="115" t="str">
        <f t="shared" si="11"/>
        <v/>
      </c>
      <c r="K22" s="115" t="str">
        <f t="shared" si="11"/>
        <v/>
      </c>
      <c r="L22" s="115" t="str">
        <f t="shared" si="11"/>
        <v/>
      </c>
      <c r="M22" s="115" t="str">
        <f t="shared" si="11"/>
        <v/>
      </c>
      <c r="N22" s="115" t="str">
        <f t="shared" si="11"/>
        <v/>
      </c>
      <c r="O22" s="115" t="str">
        <f t="shared" si="11"/>
        <v/>
      </c>
      <c r="P22" s="115" t="str">
        <f t="shared" si="11"/>
        <v/>
      </c>
      <c r="Q22" s="115" t="str">
        <f t="shared" si="11"/>
        <v/>
      </c>
      <c r="R22" s="115" t="str">
        <f t="shared" si="11"/>
        <v/>
      </c>
      <c r="S22" s="115" t="str">
        <f t="shared" si="11"/>
        <v/>
      </c>
      <c r="T22" s="115" t="str">
        <f t="shared" si="11"/>
        <v/>
      </c>
      <c r="U22" s="115" t="str">
        <f t="shared" si="11"/>
        <v/>
      </c>
      <c r="V22" s="115" t="str">
        <f t="shared" si="11"/>
        <v/>
      </c>
      <c r="W22" s="115" t="str">
        <f t="shared" si="11"/>
        <v/>
      </c>
      <c r="X22" s="115" t="str">
        <f t="shared" si="11"/>
        <v/>
      </c>
      <c r="Y22" s="115" t="str">
        <f t="shared" si="11"/>
        <v/>
      </c>
      <c r="Z22" s="115" t="str">
        <f t="shared" si="11"/>
        <v/>
      </c>
      <c r="AA22" s="115" t="str">
        <f t="shared" si="11"/>
        <v/>
      </c>
      <c r="AB22" s="116" t="str">
        <f t="shared" si="11"/>
        <v/>
      </c>
      <c r="AC22" s="117" t="e">
        <f>+SUM(AC19:AC21)</f>
        <v>#REF!</v>
      </c>
    </row>
    <row r="23" spans="1:33" ht="15" x14ac:dyDescent="0.2">
      <c r="A23" s="190" t="e">
        <f>+DATE(#REF!,4,1)</f>
        <v>#REF!</v>
      </c>
      <c r="B23" s="193">
        <f>+'Formato Resumen 21'!E18</f>
        <v>169357.93070678459</v>
      </c>
      <c r="C23" s="94" t="s">
        <v>35</v>
      </c>
      <c r="D23" s="95" t="e">
        <f>#REF!</f>
        <v>#REF!</v>
      </c>
      <c r="E23" s="96" t="str">
        <f t="shared" ref="E23:AB23" si="12">IF(ISERROR(E76/$AC79*$B23),"",(E76/$AC79*$B23))</f>
        <v/>
      </c>
      <c r="F23" s="97" t="str">
        <f t="shared" si="12"/>
        <v/>
      </c>
      <c r="G23" s="97" t="str">
        <f t="shared" si="12"/>
        <v/>
      </c>
      <c r="H23" s="97" t="str">
        <f t="shared" si="12"/>
        <v/>
      </c>
      <c r="I23" s="97" t="str">
        <f t="shared" si="12"/>
        <v/>
      </c>
      <c r="J23" s="97" t="str">
        <f t="shared" si="12"/>
        <v/>
      </c>
      <c r="K23" s="97" t="str">
        <f t="shared" si="12"/>
        <v/>
      </c>
      <c r="L23" s="97" t="str">
        <f t="shared" si="12"/>
        <v/>
      </c>
      <c r="M23" s="97" t="str">
        <f t="shared" si="12"/>
        <v/>
      </c>
      <c r="N23" s="97" t="str">
        <f t="shared" si="12"/>
        <v/>
      </c>
      <c r="O23" s="97" t="str">
        <f t="shared" si="12"/>
        <v/>
      </c>
      <c r="P23" s="97" t="str">
        <f t="shared" si="12"/>
        <v/>
      </c>
      <c r="Q23" s="97" t="str">
        <f t="shared" si="12"/>
        <v/>
      </c>
      <c r="R23" s="97" t="str">
        <f t="shared" si="12"/>
        <v/>
      </c>
      <c r="S23" s="97" t="str">
        <f t="shared" si="12"/>
        <v/>
      </c>
      <c r="T23" s="97" t="str">
        <f t="shared" si="12"/>
        <v/>
      </c>
      <c r="U23" s="97" t="str">
        <f t="shared" si="12"/>
        <v/>
      </c>
      <c r="V23" s="97" t="str">
        <f t="shared" si="12"/>
        <v/>
      </c>
      <c r="W23" s="97" t="str">
        <f t="shared" si="12"/>
        <v/>
      </c>
      <c r="X23" s="97" t="str">
        <f t="shared" si="12"/>
        <v/>
      </c>
      <c r="Y23" s="97" t="str">
        <f t="shared" si="12"/>
        <v/>
      </c>
      <c r="Z23" s="97" t="str">
        <f t="shared" si="12"/>
        <v/>
      </c>
      <c r="AA23" s="97" t="str">
        <f t="shared" si="12"/>
        <v/>
      </c>
      <c r="AB23" s="98" t="str">
        <f t="shared" si="12"/>
        <v/>
      </c>
      <c r="AC23" s="99" t="e">
        <f>+SUM(E23:AB23)*D23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02" t="str">
        <f t="shared" ref="E24:AB24" si="13">IF(ISERROR(E77/$AC79*$B23),"",(E77/$AC79*$B23))</f>
        <v/>
      </c>
      <c r="F24" s="103" t="str">
        <f t="shared" si="13"/>
        <v/>
      </c>
      <c r="G24" s="103" t="str">
        <f t="shared" si="13"/>
        <v/>
      </c>
      <c r="H24" s="103" t="str">
        <f t="shared" si="13"/>
        <v/>
      </c>
      <c r="I24" s="103" t="str">
        <f t="shared" si="13"/>
        <v/>
      </c>
      <c r="J24" s="103" t="str">
        <f t="shared" si="13"/>
        <v/>
      </c>
      <c r="K24" s="103" t="str">
        <f t="shared" si="13"/>
        <v/>
      </c>
      <c r="L24" s="103" t="str">
        <f t="shared" si="13"/>
        <v/>
      </c>
      <c r="M24" s="103" t="str">
        <f t="shared" si="13"/>
        <v/>
      </c>
      <c r="N24" s="103" t="str">
        <f t="shared" si="13"/>
        <v/>
      </c>
      <c r="O24" s="103" t="str">
        <f t="shared" si="13"/>
        <v/>
      </c>
      <c r="P24" s="103" t="str">
        <f t="shared" si="13"/>
        <v/>
      </c>
      <c r="Q24" s="103" t="str">
        <f t="shared" si="13"/>
        <v/>
      </c>
      <c r="R24" s="103" t="str">
        <f t="shared" si="13"/>
        <v/>
      </c>
      <c r="S24" s="103" t="str">
        <f t="shared" si="13"/>
        <v/>
      </c>
      <c r="T24" s="103" t="str">
        <f t="shared" si="13"/>
        <v/>
      </c>
      <c r="U24" s="103" t="str">
        <f t="shared" si="13"/>
        <v/>
      </c>
      <c r="V24" s="103" t="str">
        <f t="shared" si="13"/>
        <v/>
      </c>
      <c r="W24" s="103" t="str">
        <f t="shared" si="13"/>
        <v/>
      </c>
      <c r="X24" s="103" t="str">
        <f t="shared" si="13"/>
        <v/>
      </c>
      <c r="Y24" s="103" t="str">
        <f t="shared" si="13"/>
        <v/>
      </c>
      <c r="Z24" s="103" t="str">
        <f t="shared" si="13"/>
        <v/>
      </c>
      <c r="AA24" s="103" t="str">
        <f t="shared" si="13"/>
        <v/>
      </c>
      <c r="AB24" s="104" t="str">
        <f t="shared" si="13"/>
        <v/>
      </c>
      <c r="AC24" s="105" t="e">
        <f>+SUM(E24:AB24)*D24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08" t="str">
        <f t="shared" ref="E25:AB25" si="14">IF(ISERROR(E78/$AC79*$B23),"",(E78/$AC79*$B23))</f>
        <v/>
      </c>
      <c r="F25" s="109" t="str">
        <f t="shared" si="14"/>
        <v/>
      </c>
      <c r="G25" s="109" t="str">
        <f t="shared" si="14"/>
        <v/>
      </c>
      <c r="H25" s="109" t="str">
        <f t="shared" si="14"/>
        <v/>
      </c>
      <c r="I25" s="109" t="str">
        <f t="shared" si="14"/>
        <v/>
      </c>
      <c r="J25" s="109" t="str">
        <f t="shared" si="14"/>
        <v/>
      </c>
      <c r="K25" s="109" t="str">
        <f t="shared" si="14"/>
        <v/>
      </c>
      <c r="L25" s="109" t="str">
        <f t="shared" si="14"/>
        <v/>
      </c>
      <c r="M25" s="109" t="str">
        <f t="shared" si="14"/>
        <v/>
      </c>
      <c r="N25" s="109" t="str">
        <f t="shared" si="14"/>
        <v/>
      </c>
      <c r="O25" s="109" t="str">
        <f t="shared" si="14"/>
        <v/>
      </c>
      <c r="P25" s="109" t="str">
        <f t="shared" si="14"/>
        <v/>
      </c>
      <c r="Q25" s="109" t="str">
        <f t="shared" si="14"/>
        <v/>
      </c>
      <c r="R25" s="109" t="str">
        <f t="shared" si="14"/>
        <v/>
      </c>
      <c r="S25" s="109" t="str">
        <f t="shared" si="14"/>
        <v/>
      </c>
      <c r="T25" s="109" t="str">
        <f t="shared" si="14"/>
        <v/>
      </c>
      <c r="U25" s="109" t="str">
        <f t="shared" si="14"/>
        <v/>
      </c>
      <c r="V25" s="109" t="str">
        <f t="shared" si="14"/>
        <v/>
      </c>
      <c r="W25" s="109" t="str">
        <f t="shared" si="14"/>
        <v/>
      </c>
      <c r="X25" s="109" t="str">
        <f t="shared" si="14"/>
        <v/>
      </c>
      <c r="Y25" s="109" t="str">
        <f t="shared" si="14"/>
        <v/>
      </c>
      <c r="Z25" s="109" t="str">
        <f t="shared" si="14"/>
        <v/>
      </c>
      <c r="AA25" s="109" t="str">
        <f t="shared" si="14"/>
        <v/>
      </c>
      <c r="AB25" s="110" t="str">
        <f t="shared" si="14"/>
        <v/>
      </c>
      <c r="AC25" s="111" t="e">
        <f>+SUM(E25:AB25)*D25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14" t="str">
        <f t="shared" ref="E26:AB26" si="15">IF(ISERROR(E23*$D23+E24*$D24+E25*$D25),"",(E23*$D23+E24*$D24+E25*$D25))</f>
        <v/>
      </c>
      <c r="F26" s="115" t="str">
        <f t="shared" si="15"/>
        <v/>
      </c>
      <c r="G26" s="115" t="str">
        <f t="shared" si="15"/>
        <v/>
      </c>
      <c r="H26" s="115" t="str">
        <f t="shared" si="15"/>
        <v/>
      </c>
      <c r="I26" s="115" t="str">
        <f t="shared" si="15"/>
        <v/>
      </c>
      <c r="J26" s="115" t="str">
        <f t="shared" si="15"/>
        <v/>
      </c>
      <c r="K26" s="115" t="str">
        <f t="shared" si="15"/>
        <v/>
      </c>
      <c r="L26" s="115" t="str">
        <f t="shared" si="15"/>
        <v/>
      </c>
      <c r="M26" s="115" t="str">
        <f t="shared" si="15"/>
        <v/>
      </c>
      <c r="N26" s="115" t="str">
        <f t="shared" si="15"/>
        <v/>
      </c>
      <c r="O26" s="115" t="str">
        <f t="shared" si="15"/>
        <v/>
      </c>
      <c r="P26" s="115" t="str">
        <f t="shared" si="15"/>
        <v/>
      </c>
      <c r="Q26" s="115" t="str">
        <f t="shared" si="15"/>
        <v/>
      </c>
      <c r="R26" s="115" t="str">
        <f t="shared" si="15"/>
        <v/>
      </c>
      <c r="S26" s="115" t="str">
        <f t="shared" si="15"/>
        <v/>
      </c>
      <c r="T26" s="115" t="str">
        <f t="shared" si="15"/>
        <v/>
      </c>
      <c r="U26" s="115" t="str">
        <f t="shared" si="15"/>
        <v/>
      </c>
      <c r="V26" s="115" t="str">
        <f t="shared" si="15"/>
        <v/>
      </c>
      <c r="W26" s="115" t="str">
        <f t="shared" si="15"/>
        <v/>
      </c>
      <c r="X26" s="115" t="str">
        <f t="shared" si="15"/>
        <v/>
      </c>
      <c r="Y26" s="115" t="str">
        <f t="shared" si="15"/>
        <v/>
      </c>
      <c r="Z26" s="115" t="str">
        <f t="shared" si="15"/>
        <v/>
      </c>
      <c r="AA26" s="115" t="str">
        <f t="shared" si="15"/>
        <v/>
      </c>
      <c r="AB26" s="116" t="str">
        <f t="shared" si="15"/>
        <v/>
      </c>
      <c r="AC26" s="117" t="e">
        <f>+SUM(AC23:AC25)</f>
        <v>#REF!</v>
      </c>
    </row>
    <row r="27" spans="1:33" ht="15" x14ac:dyDescent="0.2">
      <c r="A27" s="190" t="e">
        <f>+DATE(#REF!,5,1)</f>
        <v>#REF!</v>
      </c>
      <c r="B27" s="193">
        <f>+'Formato Resumen 21'!E19</f>
        <v>72431.057055157959</v>
      </c>
      <c r="C27" s="94" t="s">
        <v>35</v>
      </c>
      <c r="D27" s="95" t="e">
        <f>#REF!</f>
        <v>#REF!</v>
      </c>
      <c r="E27" s="96" t="str">
        <f t="shared" ref="E27:AB27" si="16">IF(ISERROR(E80/$AC83*$B27),"",(E80/$AC83*$B27))</f>
        <v/>
      </c>
      <c r="F27" s="97" t="str">
        <f t="shared" si="16"/>
        <v/>
      </c>
      <c r="G27" s="97" t="str">
        <f t="shared" si="16"/>
        <v/>
      </c>
      <c r="H27" s="97" t="str">
        <f t="shared" si="16"/>
        <v/>
      </c>
      <c r="I27" s="97" t="str">
        <f t="shared" si="16"/>
        <v/>
      </c>
      <c r="J27" s="97" t="str">
        <f t="shared" si="16"/>
        <v/>
      </c>
      <c r="K27" s="97" t="str">
        <f t="shared" si="16"/>
        <v/>
      </c>
      <c r="L27" s="97" t="str">
        <f t="shared" si="16"/>
        <v/>
      </c>
      <c r="M27" s="97" t="str">
        <f t="shared" si="16"/>
        <v/>
      </c>
      <c r="N27" s="97" t="str">
        <f t="shared" si="16"/>
        <v/>
      </c>
      <c r="O27" s="97" t="str">
        <f t="shared" si="16"/>
        <v/>
      </c>
      <c r="P27" s="97" t="str">
        <f t="shared" si="16"/>
        <v/>
      </c>
      <c r="Q27" s="97" t="str">
        <f t="shared" si="16"/>
        <v/>
      </c>
      <c r="R27" s="97" t="str">
        <f t="shared" si="16"/>
        <v/>
      </c>
      <c r="S27" s="97" t="str">
        <f t="shared" si="16"/>
        <v/>
      </c>
      <c r="T27" s="97" t="str">
        <f t="shared" si="16"/>
        <v/>
      </c>
      <c r="U27" s="97" t="str">
        <f t="shared" si="16"/>
        <v/>
      </c>
      <c r="V27" s="97" t="str">
        <f t="shared" si="16"/>
        <v/>
      </c>
      <c r="W27" s="97" t="str">
        <f t="shared" si="16"/>
        <v/>
      </c>
      <c r="X27" s="97" t="str">
        <f t="shared" si="16"/>
        <v/>
      </c>
      <c r="Y27" s="97" t="str">
        <f t="shared" si="16"/>
        <v/>
      </c>
      <c r="Z27" s="97" t="str">
        <f t="shared" si="16"/>
        <v/>
      </c>
      <c r="AA27" s="97" t="str">
        <f t="shared" si="16"/>
        <v/>
      </c>
      <c r="AB27" s="98" t="str">
        <f t="shared" si="16"/>
        <v/>
      </c>
      <c r="AC27" s="99" t="e">
        <f>+SUM(E27:AB27)*D27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02" t="str">
        <f t="shared" ref="E28:AB28" si="17">IF(ISERROR(E81/$AC83*$B27),"",(E81/$AC83*$B27))</f>
        <v/>
      </c>
      <c r="F28" s="103" t="str">
        <f t="shared" si="17"/>
        <v/>
      </c>
      <c r="G28" s="103" t="str">
        <f t="shared" si="17"/>
        <v/>
      </c>
      <c r="H28" s="103" t="str">
        <f t="shared" si="17"/>
        <v/>
      </c>
      <c r="I28" s="103" t="str">
        <f t="shared" si="17"/>
        <v/>
      </c>
      <c r="J28" s="103" t="str">
        <f t="shared" si="17"/>
        <v/>
      </c>
      <c r="K28" s="103" t="str">
        <f t="shared" si="17"/>
        <v/>
      </c>
      <c r="L28" s="103" t="str">
        <f t="shared" si="17"/>
        <v/>
      </c>
      <c r="M28" s="103" t="str">
        <f t="shared" si="17"/>
        <v/>
      </c>
      <c r="N28" s="103" t="str">
        <f t="shared" si="17"/>
        <v/>
      </c>
      <c r="O28" s="103" t="str">
        <f t="shared" si="17"/>
        <v/>
      </c>
      <c r="P28" s="103" t="str">
        <f t="shared" si="17"/>
        <v/>
      </c>
      <c r="Q28" s="103" t="str">
        <f t="shared" si="17"/>
        <v/>
      </c>
      <c r="R28" s="103" t="str">
        <f t="shared" si="17"/>
        <v/>
      </c>
      <c r="S28" s="103" t="str">
        <f t="shared" si="17"/>
        <v/>
      </c>
      <c r="T28" s="103" t="str">
        <f t="shared" si="17"/>
        <v/>
      </c>
      <c r="U28" s="103" t="str">
        <f t="shared" si="17"/>
        <v/>
      </c>
      <c r="V28" s="103" t="str">
        <f t="shared" si="17"/>
        <v/>
      </c>
      <c r="W28" s="103" t="str">
        <f t="shared" si="17"/>
        <v/>
      </c>
      <c r="X28" s="103" t="str">
        <f t="shared" si="17"/>
        <v/>
      </c>
      <c r="Y28" s="103" t="str">
        <f t="shared" si="17"/>
        <v/>
      </c>
      <c r="Z28" s="103" t="str">
        <f t="shared" si="17"/>
        <v/>
      </c>
      <c r="AA28" s="103" t="str">
        <f t="shared" si="17"/>
        <v/>
      </c>
      <c r="AB28" s="104" t="str">
        <f t="shared" si="17"/>
        <v/>
      </c>
      <c r="AC28" s="105" t="e">
        <f>+SUM(E28:AB28)*D28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08" t="str">
        <f t="shared" ref="E29:AB29" si="18">IF(ISERROR(E82/$AC83*$B27),"",(E82/$AC83*$B27))</f>
        <v/>
      </c>
      <c r="F29" s="109" t="str">
        <f t="shared" si="18"/>
        <v/>
      </c>
      <c r="G29" s="109" t="str">
        <f t="shared" si="18"/>
        <v/>
      </c>
      <c r="H29" s="109" t="str">
        <f t="shared" si="18"/>
        <v/>
      </c>
      <c r="I29" s="109" t="str">
        <f t="shared" si="18"/>
        <v/>
      </c>
      <c r="J29" s="109" t="str">
        <f t="shared" si="18"/>
        <v/>
      </c>
      <c r="K29" s="109" t="str">
        <f t="shared" si="18"/>
        <v/>
      </c>
      <c r="L29" s="109" t="str">
        <f t="shared" si="18"/>
        <v/>
      </c>
      <c r="M29" s="109" t="str">
        <f t="shared" si="18"/>
        <v/>
      </c>
      <c r="N29" s="109" t="str">
        <f t="shared" si="18"/>
        <v/>
      </c>
      <c r="O29" s="109" t="str">
        <f t="shared" si="18"/>
        <v/>
      </c>
      <c r="P29" s="109" t="str">
        <f t="shared" si="18"/>
        <v/>
      </c>
      <c r="Q29" s="109" t="str">
        <f t="shared" si="18"/>
        <v/>
      </c>
      <c r="R29" s="109" t="str">
        <f t="shared" si="18"/>
        <v/>
      </c>
      <c r="S29" s="109" t="str">
        <f t="shared" si="18"/>
        <v/>
      </c>
      <c r="T29" s="109" t="str">
        <f t="shared" si="18"/>
        <v/>
      </c>
      <c r="U29" s="109" t="str">
        <f t="shared" si="18"/>
        <v/>
      </c>
      <c r="V29" s="109" t="str">
        <f t="shared" si="18"/>
        <v/>
      </c>
      <c r="W29" s="109" t="str">
        <f t="shared" si="18"/>
        <v/>
      </c>
      <c r="X29" s="109" t="str">
        <f t="shared" si="18"/>
        <v/>
      </c>
      <c r="Y29" s="109" t="str">
        <f t="shared" si="18"/>
        <v/>
      </c>
      <c r="Z29" s="109" t="str">
        <f t="shared" si="18"/>
        <v/>
      </c>
      <c r="AA29" s="109" t="str">
        <f t="shared" si="18"/>
        <v/>
      </c>
      <c r="AB29" s="110" t="str">
        <f t="shared" si="18"/>
        <v/>
      </c>
      <c r="AC29" s="111" t="e">
        <f>+SUM(E29:AB29)*D29</f>
        <v>#REF!</v>
      </c>
      <c r="AF29" s="1" t="str">
        <f>AF25</f>
        <v>FES</v>
      </c>
      <c r="AG29" s="1">
        <f>AG28</f>
        <v>5</v>
      </c>
    </row>
    <row r="30" spans="1:33" s="121" customFormat="1" ht="15.75" thickBot="1" x14ac:dyDescent="0.25">
      <c r="A30" s="191"/>
      <c r="B30" s="194"/>
      <c r="C30" s="112" t="s">
        <v>34</v>
      </c>
      <c r="D30" s="113" t="e">
        <f>+SUM(D27:D29)</f>
        <v>#REF!</v>
      </c>
      <c r="E30" s="118" t="str">
        <f t="shared" ref="E30:AB30" si="19">IF(ISERROR(E27*$D27+E28*$D28+E29*$D29),"",(E27*$D27+E28*$D28+E29*$D29))</f>
        <v/>
      </c>
      <c r="F30" s="119" t="str">
        <f t="shared" si="19"/>
        <v/>
      </c>
      <c r="G30" s="119" t="str">
        <f t="shared" si="19"/>
        <v/>
      </c>
      <c r="H30" s="119" t="str">
        <f t="shared" si="19"/>
        <v/>
      </c>
      <c r="I30" s="119" t="str">
        <f t="shared" si="19"/>
        <v/>
      </c>
      <c r="J30" s="119" t="str">
        <f t="shared" si="19"/>
        <v/>
      </c>
      <c r="K30" s="119" t="str">
        <f t="shared" si="19"/>
        <v/>
      </c>
      <c r="L30" s="119" t="str">
        <f t="shared" si="19"/>
        <v/>
      </c>
      <c r="M30" s="119" t="str">
        <f t="shared" si="19"/>
        <v/>
      </c>
      <c r="N30" s="119" t="str">
        <f t="shared" si="19"/>
        <v/>
      </c>
      <c r="O30" s="119" t="str">
        <f t="shared" si="19"/>
        <v/>
      </c>
      <c r="P30" s="119" t="str">
        <f t="shared" si="19"/>
        <v/>
      </c>
      <c r="Q30" s="119" t="str">
        <f t="shared" si="19"/>
        <v/>
      </c>
      <c r="R30" s="119" t="str">
        <f t="shared" si="19"/>
        <v/>
      </c>
      <c r="S30" s="119" t="str">
        <f t="shared" si="19"/>
        <v/>
      </c>
      <c r="T30" s="119" t="str">
        <f t="shared" si="19"/>
        <v/>
      </c>
      <c r="U30" s="119" t="str">
        <f t="shared" si="19"/>
        <v/>
      </c>
      <c r="V30" s="119" t="str">
        <f t="shared" si="19"/>
        <v/>
      </c>
      <c r="W30" s="119" t="str">
        <f t="shared" si="19"/>
        <v/>
      </c>
      <c r="X30" s="119" t="str">
        <f t="shared" si="19"/>
        <v/>
      </c>
      <c r="Y30" s="119" t="str">
        <f t="shared" si="19"/>
        <v/>
      </c>
      <c r="Z30" s="119" t="str">
        <f t="shared" si="19"/>
        <v/>
      </c>
      <c r="AA30" s="119" t="str">
        <f t="shared" si="19"/>
        <v/>
      </c>
      <c r="AB30" s="120" t="str">
        <f t="shared" si="19"/>
        <v/>
      </c>
      <c r="AC30" s="117" t="e">
        <f>+SUM(AC27:AC29)</f>
        <v>#REF!</v>
      </c>
    </row>
    <row r="31" spans="1:33" ht="15" x14ac:dyDescent="0.2">
      <c r="A31" s="190" t="e">
        <f>+DATE(#REF!,6,1)</f>
        <v>#REF!</v>
      </c>
      <c r="B31" s="193">
        <f>+'Formato Resumen 21'!E20</f>
        <v>44202.24513952023</v>
      </c>
      <c r="C31" s="94" t="s">
        <v>35</v>
      </c>
      <c r="D31" s="95" t="e">
        <f>#REF!</f>
        <v>#REF!</v>
      </c>
      <c r="E31" s="96" t="str">
        <f t="shared" ref="E31:AB31" si="20">IF(ISERROR(E84/$AC87*$B31),"",(E84/$AC87*$B31))</f>
        <v/>
      </c>
      <c r="F31" s="97" t="str">
        <f t="shared" si="20"/>
        <v/>
      </c>
      <c r="G31" s="97" t="str">
        <f t="shared" si="20"/>
        <v/>
      </c>
      <c r="H31" s="97" t="str">
        <f t="shared" si="20"/>
        <v/>
      </c>
      <c r="I31" s="97" t="str">
        <f t="shared" si="20"/>
        <v/>
      </c>
      <c r="J31" s="97" t="str">
        <f t="shared" si="20"/>
        <v/>
      </c>
      <c r="K31" s="97" t="str">
        <f t="shared" si="20"/>
        <v/>
      </c>
      <c r="L31" s="97" t="str">
        <f t="shared" si="20"/>
        <v/>
      </c>
      <c r="M31" s="97" t="str">
        <f t="shared" si="20"/>
        <v/>
      </c>
      <c r="N31" s="97" t="str">
        <f t="shared" si="20"/>
        <v/>
      </c>
      <c r="O31" s="97" t="str">
        <f t="shared" si="20"/>
        <v/>
      </c>
      <c r="P31" s="97" t="str">
        <f t="shared" si="20"/>
        <v/>
      </c>
      <c r="Q31" s="97" t="str">
        <f t="shared" si="20"/>
        <v/>
      </c>
      <c r="R31" s="97" t="str">
        <f t="shared" si="20"/>
        <v/>
      </c>
      <c r="S31" s="97" t="str">
        <f t="shared" si="20"/>
        <v/>
      </c>
      <c r="T31" s="97" t="str">
        <f t="shared" si="20"/>
        <v/>
      </c>
      <c r="U31" s="97" t="str">
        <f t="shared" si="20"/>
        <v/>
      </c>
      <c r="V31" s="97" t="str">
        <f t="shared" si="20"/>
        <v/>
      </c>
      <c r="W31" s="97" t="str">
        <f t="shared" si="20"/>
        <v/>
      </c>
      <c r="X31" s="97" t="str">
        <f t="shared" si="20"/>
        <v/>
      </c>
      <c r="Y31" s="97" t="str">
        <f t="shared" si="20"/>
        <v/>
      </c>
      <c r="Z31" s="97" t="str">
        <f t="shared" si="20"/>
        <v/>
      </c>
      <c r="AA31" s="97" t="str">
        <f t="shared" si="20"/>
        <v/>
      </c>
      <c r="AB31" s="98" t="str">
        <f t="shared" si="20"/>
        <v/>
      </c>
      <c r="AC31" s="99" t="e">
        <f>+SUM(E31:AB31)*D31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02" t="str">
        <f t="shared" ref="E32:AB32" si="21">IF(ISERROR(E85/$AC87*$B31),"",(E85/$AC87*$B31))</f>
        <v/>
      </c>
      <c r="F32" s="103" t="str">
        <f t="shared" si="21"/>
        <v/>
      </c>
      <c r="G32" s="103" t="str">
        <f t="shared" si="21"/>
        <v/>
      </c>
      <c r="H32" s="103" t="str">
        <f t="shared" si="21"/>
        <v/>
      </c>
      <c r="I32" s="103" t="str">
        <f t="shared" si="21"/>
        <v/>
      </c>
      <c r="J32" s="103" t="str">
        <f t="shared" si="21"/>
        <v/>
      </c>
      <c r="K32" s="103" t="str">
        <f t="shared" si="21"/>
        <v/>
      </c>
      <c r="L32" s="103" t="str">
        <f t="shared" si="21"/>
        <v/>
      </c>
      <c r="M32" s="103" t="str">
        <f t="shared" si="21"/>
        <v/>
      </c>
      <c r="N32" s="103" t="str">
        <f t="shared" si="21"/>
        <v/>
      </c>
      <c r="O32" s="103" t="str">
        <f t="shared" si="21"/>
        <v/>
      </c>
      <c r="P32" s="103" t="str">
        <f t="shared" si="21"/>
        <v/>
      </c>
      <c r="Q32" s="103" t="str">
        <f t="shared" si="21"/>
        <v/>
      </c>
      <c r="R32" s="103" t="str">
        <f t="shared" si="21"/>
        <v/>
      </c>
      <c r="S32" s="103" t="str">
        <f t="shared" si="21"/>
        <v/>
      </c>
      <c r="T32" s="103" t="str">
        <f t="shared" si="21"/>
        <v/>
      </c>
      <c r="U32" s="103" t="str">
        <f t="shared" si="21"/>
        <v/>
      </c>
      <c r="V32" s="103" t="str">
        <f t="shared" si="21"/>
        <v/>
      </c>
      <c r="W32" s="103" t="str">
        <f t="shared" si="21"/>
        <v/>
      </c>
      <c r="X32" s="103" t="str">
        <f t="shared" si="21"/>
        <v/>
      </c>
      <c r="Y32" s="103" t="str">
        <f t="shared" si="21"/>
        <v/>
      </c>
      <c r="Z32" s="103" t="str">
        <f t="shared" si="21"/>
        <v/>
      </c>
      <c r="AA32" s="103" t="str">
        <f t="shared" si="21"/>
        <v/>
      </c>
      <c r="AB32" s="104" t="str">
        <f t="shared" si="21"/>
        <v/>
      </c>
      <c r="AC32" s="105" t="e">
        <f>+SUM(E32:AB32)*D32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08" t="str">
        <f t="shared" ref="E33:AB33" si="22">IF(ISERROR(E86/$AC87*$B31),"",(E86/$AC87*$B31))</f>
        <v/>
      </c>
      <c r="F33" s="109" t="str">
        <f t="shared" si="22"/>
        <v/>
      </c>
      <c r="G33" s="109" t="str">
        <f t="shared" si="22"/>
        <v/>
      </c>
      <c r="H33" s="109" t="str">
        <f t="shared" si="22"/>
        <v/>
      </c>
      <c r="I33" s="109" t="str">
        <f t="shared" si="22"/>
        <v/>
      </c>
      <c r="J33" s="109" t="str">
        <f t="shared" si="22"/>
        <v/>
      </c>
      <c r="K33" s="109" t="str">
        <f t="shared" si="22"/>
        <v/>
      </c>
      <c r="L33" s="109" t="str">
        <f t="shared" si="22"/>
        <v/>
      </c>
      <c r="M33" s="109" t="str">
        <f t="shared" si="22"/>
        <v/>
      </c>
      <c r="N33" s="109" t="str">
        <f t="shared" si="22"/>
        <v/>
      </c>
      <c r="O33" s="109" t="str">
        <f t="shared" si="22"/>
        <v/>
      </c>
      <c r="P33" s="109" t="str">
        <f t="shared" si="22"/>
        <v/>
      </c>
      <c r="Q33" s="109" t="str">
        <f t="shared" si="22"/>
        <v/>
      </c>
      <c r="R33" s="109" t="str">
        <f t="shared" si="22"/>
        <v/>
      </c>
      <c r="S33" s="109" t="str">
        <f t="shared" si="22"/>
        <v/>
      </c>
      <c r="T33" s="109" t="str">
        <f t="shared" si="22"/>
        <v/>
      </c>
      <c r="U33" s="109" t="str">
        <f t="shared" si="22"/>
        <v/>
      </c>
      <c r="V33" s="109" t="str">
        <f t="shared" si="22"/>
        <v/>
      </c>
      <c r="W33" s="109" t="str">
        <f t="shared" si="22"/>
        <v/>
      </c>
      <c r="X33" s="109" t="str">
        <f t="shared" si="22"/>
        <v/>
      </c>
      <c r="Y33" s="109" t="str">
        <f t="shared" si="22"/>
        <v/>
      </c>
      <c r="Z33" s="109" t="str">
        <f t="shared" si="22"/>
        <v/>
      </c>
      <c r="AA33" s="109" t="str">
        <f t="shared" si="22"/>
        <v/>
      </c>
      <c r="AB33" s="110" t="str">
        <f t="shared" si="22"/>
        <v/>
      </c>
      <c r="AC33" s="111" t="e">
        <f>+SUM(E33:AB33)*D33</f>
        <v>#REF!</v>
      </c>
      <c r="AF33" s="1" t="str">
        <f>AF29</f>
        <v>FES</v>
      </c>
      <c r="AG33" s="1">
        <f>AG32</f>
        <v>6</v>
      </c>
    </row>
    <row r="34" spans="1:33" s="121" customFormat="1" ht="15.75" thickBot="1" x14ac:dyDescent="0.25">
      <c r="A34" s="191"/>
      <c r="B34" s="194"/>
      <c r="C34" s="112" t="s">
        <v>34</v>
      </c>
      <c r="D34" s="113" t="e">
        <f>+SUM(D31:D33)</f>
        <v>#REF!</v>
      </c>
      <c r="E34" s="118" t="str">
        <f t="shared" ref="E34:AB34" si="23">IF(ISERROR(E31*$D31+E32*$D32+E33*$D33),"",(E31*$D31+E32*$D32+E33*$D33))</f>
        <v/>
      </c>
      <c r="F34" s="119" t="str">
        <f t="shared" si="23"/>
        <v/>
      </c>
      <c r="G34" s="119" t="str">
        <f t="shared" si="23"/>
        <v/>
      </c>
      <c r="H34" s="119" t="str">
        <f t="shared" si="23"/>
        <v/>
      </c>
      <c r="I34" s="119" t="str">
        <f t="shared" si="23"/>
        <v/>
      </c>
      <c r="J34" s="119" t="str">
        <f t="shared" si="23"/>
        <v/>
      </c>
      <c r="K34" s="119" t="str">
        <f t="shared" si="23"/>
        <v/>
      </c>
      <c r="L34" s="119" t="str">
        <f t="shared" si="23"/>
        <v/>
      </c>
      <c r="M34" s="119" t="str">
        <f t="shared" si="23"/>
        <v/>
      </c>
      <c r="N34" s="119" t="str">
        <f t="shared" si="23"/>
        <v/>
      </c>
      <c r="O34" s="119" t="str">
        <f t="shared" si="23"/>
        <v/>
      </c>
      <c r="P34" s="119" t="str">
        <f t="shared" si="23"/>
        <v/>
      </c>
      <c r="Q34" s="119" t="str">
        <f t="shared" si="23"/>
        <v/>
      </c>
      <c r="R34" s="119" t="str">
        <f t="shared" si="23"/>
        <v/>
      </c>
      <c r="S34" s="119" t="str">
        <f t="shared" si="23"/>
        <v/>
      </c>
      <c r="T34" s="119" t="str">
        <f t="shared" si="23"/>
        <v/>
      </c>
      <c r="U34" s="119" t="str">
        <f t="shared" si="23"/>
        <v/>
      </c>
      <c r="V34" s="119" t="str">
        <f t="shared" si="23"/>
        <v/>
      </c>
      <c r="W34" s="119" t="str">
        <f t="shared" si="23"/>
        <v/>
      </c>
      <c r="X34" s="119" t="str">
        <f t="shared" si="23"/>
        <v/>
      </c>
      <c r="Y34" s="119" t="str">
        <f t="shared" si="23"/>
        <v/>
      </c>
      <c r="Z34" s="119" t="str">
        <f t="shared" si="23"/>
        <v/>
      </c>
      <c r="AA34" s="119" t="str">
        <f t="shared" si="23"/>
        <v/>
      </c>
      <c r="AB34" s="120" t="str">
        <f t="shared" si="23"/>
        <v/>
      </c>
      <c r="AC34" s="117" t="e">
        <f>+SUM(AC31:AC33)</f>
        <v>#REF!</v>
      </c>
    </row>
    <row r="35" spans="1:33" ht="15" x14ac:dyDescent="0.2">
      <c r="A35" s="190" t="e">
        <f>+DATE(#REF!,7,1)</f>
        <v>#REF!</v>
      </c>
      <c r="B35" s="193">
        <f>+'Formato Resumen 21'!E21</f>
        <v>43037.807803259457</v>
      </c>
      <c r="C35" s="94" t="s">
        <v>35</v>
      </c>
      <c r="D35" s="95" t="e">
        <f>#REF!</f>
        <v>#REF!</v>
      </c>
      <c r="E35" s="96" t="str">
        <f t="shared" ref="E35:AB35" si="24">IF(ISERROR(E88/$AC91*$B35),"",(E88/$AC91*$B35))</f>
        <v/>
      </c>
      <c r="F35" s="97" t="str">
        <f t="shared" si="24"/>
        <v/>
      </c>
      <c r="G35" s="97" t="str">
        <f t="shared" si="24"/>
        <v/>
      </c>
      <c r="H35" s="97" t="str">
        <f t="shared" si="24"/>
        <v/>
      </c>
      <c r="I35" s="97" t="str">
        <f t="shared" si="24"/>
        <v/>
      </c>
      <c r="J35" s="97" t="str">
        <f t="shared" si="24"/>
        <v/>
      </c>
      <c r="K35" s="97" t="str">
        <f t="shared" si="24"/>
        <v/>
      </c>
      <c r="L35" s="97" t="str">
        <f t="shared" si="24"/>
        <v/>
      </c>
      <c r="M35" s="97" t="str">
        <f t="shared" si="24"/>
        <v/>
      </c>
      <c r="N35" s="97" t="str">
        <f t="shared" si="24"/>
        <v/>
      </c>
      <c r="O35" s="97" t="str">
        <f t="shared" si="24"/>
        <v/>
      </c>
      <c r="P35" s="97" t="str">
        <f t="shared" si="24"/>
        <v/>
      </c>
      <c r="Q35" s="97" t="str">
        <f t="shared" si="24"/>
        <v/>
      </c>
      <c r="R35" s="97" t="str">
        <f t="shared" si="24"/>
        <v/>
      </c>
      <c r="S35" s="97" t="str">
        <f t="shared" si="24"/>
        <v/>
      </c>
      <c r="T35" s="97" t="str">
        <f t="shared" si="24"/>
        <v/>
      </c>
      <c r="U35" s="97" t="str">
        <f t="shared" si="24"/>
        <v/>
      </c>
      <c r="V35" s="97" t="str">
        <f t="shared" si="24"/>
        <v/>
      </c>
      <c r="W35" s="97" t="str">
        <f t="shared" si="24"/>
        <v/>
      </c>
      <c r="X35" s="97" t="str">
        <f t="shared" si="24"/>
        <v/>
      </c>
      <c r="Y35" s="97" t="str">
        <f t="shared" si="24"/>
        <v/>
      </c>
      <c r="Z35" s="97" t="str">
        <f t="shared" si="24"/>
        <v/>
      </c>
      <c r="AA35" s="97" t="str">
        <f t="shared" si="24"/>
        <v/>
      </c>
      <c r="AB35" s="98" t="str">
        <f t="shared" si="24"/>
        <v/>
      </c>
      <c r="AC35" s="99" t="e">
        <f>+SUM(E35:AB35)*D35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02" t="str">
        <f t="shared" ref="E36:AB36" si="25">IF(ISERROR(E89/$AC91*$B35),"",(E89/$AC91*$B35))</f>
        <v/>
      </c>
      <c r="F36" s="103" t="str">
        <f t="shared" si="25"/>
        <v/>
      </c>
      <c r="G36" s="103" t="str">
        <f t="shared" si="25"/>
        <v/>
      </c>
      <c r="H36" s="103" t="str">
        <f t="shared" si="25"/>
        <v/>
      </c>
      <c r="I36" s="103" t="str">
        <f t="shared" si="25"/>
        <v/>
      </c>
      <c r="J36" s="103" t="str">
        <f t="shared" si="25"/>
        <v/>
      </c>
      <c r="K36" s="103" t="str">
        <f t="shared" si="25"/>
        <v/>
      </c>
      <c r="L36" s="103" t="str">
        <f t="shared" si="25"/>
        <v/>
      </c>
      <c r="M36" s="103" t="str">
        <f t="shared" si="25"/>
        <v/>
      </c>
      <c r="N36" s="103" t="str">
        <f t="shared" si="25"/>
        <v/>
      </c>
      <c r="O36" s="103" t="str">
        <f t="shared" si="25"/>
        <v/>
      </c>
      <c r="P36" s="103" t="str">
        <f t="shared" si="25"/>
        <v/>
      </c>
      <c r="Q36" s="103" t="str">
        <f t="shared" si="25"/>
        <v/>
      </c>
      <c r="R36" s="103" t="str">
        <f t="shared" si="25"/>
        <v/>
      </c>
      <c r="S36" s="103" t="str">
        <f t="shared" si="25"/>
        <v/>
      </c>
      <c r="T36" s="103" t="str">
        <f t="shared" si="25"/>
        <v/>
      </c>
      <c r="U36" s="103" t="str">
        <f t="shared" si="25"/>
        <v/>
      </c>
      <c r="V36" s="103" t="str">
        <f t="shared" si="25"/>
        <v/>
      </c>
      <c r="W36" s="103" t="str">
        <f t="shared" si="25"/>
        <v/>
      </c>
      <c r="X36" s="103" t="str">
        <f t="shared" si="25"/>
        <v/>
      </c>
      <c r="Y36" s="103" t="str">
        <f t="shared" si="25"/>
        <v/>
      </c>
      <c r="Z36" s="103" t="str">
        <f t="shared" si="25"/>
        <v/>
      </c>
      <c r="AA36" s="103" t="str">
        <f t="shared" si="25"/>
        <v/>
      </c>
      <c r="AB36" s="104" t="str">
        <f t="shared" si="25"/>
        <v/>
      </c>
      <c r="AC36" s="105" t="e">
        <f>+SUM(E36:AB36)*D36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08" t="str">
        <f t="shared" ref="E37:AB37" si="26">IF(ISERROR(E90/$AC91*$B35),"",(E90/$AC91*$B35))</f>
        <v/>
      </c>
      <c r="F37" s="109" t="str">
        <f t="shared" si="26"/>
        <v/>
      </c>
      <c r="G37" s="109" t="str">
        <f t="shared" si="26"/>
        <v/>
      </c>
      <c r="H37" s="109" t="str">
        <f t="shared" si="26"/>
        <v/>
      </c>
      <c r="I37" s="109" t="str">
        <f t="shared" si="26"/>
        <v/>
      </c>
      <c r="J37" s="109" t="str">
        <f t="shared" si="26"/>
        <v/>
      </c>
      <c r="K37" s="109" t="str">
        <f t="shared" si="26"/>
        <v/>
      </c>
      <c r="L37" s="109" t="str">
        <f t="shared" si="26"/>
        <v/>
      </c>
      <c r="M37" s="109" t="str">
        <f t="shared" si="26"/>
        <v/>
      </c>
      <c r="N37" s="109" t="str">
        <f t="shared" si="26"/>
        <v/>
      </c>
      <c r="O37" s="109" t="str">
        <f t="shared" si="26"/>
        <v/>
      </c>
      <c r="P37" s="109" t="str">
        <f t="shared" si="26"/>
        <v/>
      </c>
      <c r="Q37" s="109" t="str">
        <f t="shared" si="26"/>
        <v/>
      </c>
      <c r="R37" s="109" t="str">
        <f t="shared" si="26"/>
        <v/>
      </c>
      <c r="S37" s="109" t="str">
        <f t="shared" si="26"/>
        <v/>
      </c>
      <c r="T37" s="109" t="str">
        <f t="shared" si="26"/>
        <v/>
      </c>
      <c r="U37" s="109" t="str">
        <f t="shared" si="26"/>
        <v/>
      </c>
      <c r="V37" s="109" t="str">
        <f t="shared" si="26"/>
        <v/>
      </c>
      <c r="W37" s="109" t="str">
        <f t="shared" si="26"/>
        <v/>
      </c>
      <c r="X37" s="109" t="str">
        <f t="shared" si="26"/>
        <v/>
      </c>
      <c r="Y37" s="109" t="str">
        <f t="shared" si="26"/>
        <v/>
      </c>
      <c r="Z37" s="109" t="str">
        <f t="shared" si="26"/>
        <v/>
      </c>
      <c r="AA37" s="109" t="str">
        <f t="shared" si="26"/>
        <v/>
      </c>
      <c r="AB37" s="110" t="str">
        <f t="shared" si="26"/>
        <v/>
      </c>
      <c r="AC37" s="111" t="e">
        <f>+SUM(E37:AB37)*D37</f>
        <v>#REF!</v>
      </c>
      <c r="AF37" s="1" t="str">
        <f>AF33</f>
        <v>FES</v>
      </c>
      <c r="AG37" s="1">
        <f>AG36</f>
        <v>7</v>
      </c>
    </row>
    <row r="38" spans="1:33" s="121" customFormat="1" ht="15.75" thickBot="1" x14ac:dyDescent="0.25">
      <c r="A38" s="191"/>
      <c r="B38" s="194"/>
      <c r="C38" s="112" t="s">
        <v>34</v>
      </c>
      <c r="D38" s="113" t="e">
        <f>+SUM(D35:D37)</f>
        <v>#REF!</v>
      </c>
      <c r="E38" s="118" t="str">
        <f t="shared" ref="E38:AB38" si="27">IF(ISERROR(E35*$D35+E36*$D36+E37*$D37),"",(E35*$D35+E36*$D36+E37*$D37))</f>
        <v/>
      </c>
      <c r="F38" s="119" t="str">
        <f t="shared" si="27"/>
        <v/>
      </c>
      <c r="G38" s="119" t="str">
        <f t="shared" si="27"/>
        <v/>
      </c>
      <c r="H38" s="119" t="str">
        <f t="shared" si="27"/>
        <v/>
      </c>
      <c r="I38" s="119" t="str">
        <f t="shared" si="27"/>
        <v/>
      </c>
      <c r="J38" s="119" t="str">
        <f t="shared" si="27"/>
        <v/>
      </c>
      <c r="K38" s="119" t="str">
        <f t="shared" si="27"/>
        <v/>
      </c>
      <c r="L38" s="119" t="str">
        <f t="shared" si="27"/>
        <v/>
      </c>
      <c r="M38" s="119" t="str">
        <f t="shared" si="27"/>
        <v/>
      </c>
      <c r="N38" s="119" t="str">
        <f t="shared" si="27"/>
        <v/>
      </c>
      <c r="O38" s="119" t="str">
        <f t="shared" si="27"/>
        <v/>
      </c>
      <c r="P38" s="119" t="str">
        <f t="shared" si="27"/>
        <v/>
      </c>
      <c r="Q38" s="119" t="str">
        <f t="shared" si="27"/>
        <v/>
      </c>
      <c r="R38" s="119" t="str">
        <f t="shared" si="27"/>
        <v/>
      </c>
      <c r="S38" s="119" t="str">
        <f t="shared" si="27"/>
        <v/>
      </c>
      <c r="T38" s="119" t="str">
        <f t="shared" si="27"/>
        <v/>
      </c>
      <c r="U38" s="119" t="str">
        <f t="shared" si="27"/>
        <v/>
      </c>
      <c r="V38" s="119" t="str">
        <f t="shared" si="27"/>
        <v/>
      </c>
      <c r="W38" s="119" t="str">
        <f t="shared" si="27"/>
        <v/>
      </c>
      <c r="X38" s="119" t="str">
        <f t="shared" si="27"/>
        <v/>
      </c>
      <c r="Y38" s="119" t="str">
        <f t="shared" si="27"/>
        <v/>
      </c>
      <c r="Z38" s="119" t="str">
        <f t="shared" si="27"/>
        <v/>
      </c>
      <c r="AA38" s="119" t="str">
        <f t="shared" si="27"/>
        <v/>
      </c>
      <c r="AB38" s="120" t="str">
        <f t="shared" si="27"/>
        <v/>
      </c>
      <c r="AC38" s="117" t="e">
        <f>+SUM(AC35:AC37)</f>
        <v>#REF!</v>
      </c>
    </row>
    <row r="39" spans="1:33" ht="15" x14ac:dyDescent="0.2">
      <c r="A39" s="190" t="e">
        <f>+DATE(#REF!,8,1)</f>
        <v>#REF!</v>
      </c>
      <c r="B39" s="193">
        <f>+'Formato Resumen 21'!E22</f>
        <v>32365.274423918032</v>
      </c>
      <c r="C39" s="94" t="s">
        <v>35</v>
      </c>
      <c r="D39" s="95" t="e">
        <f>#REF!</f>
        <v>#REF!</v>
      </c>
      <c r="E39" s="96" t="str">
        <f t="shared" ref="E39:AB39" si="28">IF(ISERROR(E92/$AC95*$B39),"",(E92/$AC95*$B39))</f>
        <v/>
      </c>
      <c r="F39" s="97" t="str">
        <f t="shared" si="28"/>
        <v/>
      </c>
      <c r="G39" s="97" t="str">
        <f t="shared" si="28"/>
        <v/>
      </c>
      <c r="H39" s="97" t="str">
        <f t="shared" si="28"/>
        <v/>
      </c>
      <c r="I39" s="97" t="str">
        <f t="shared" si="28"/>
        <v/>
      </c>
      <c r="J39" s="97" t="str">
        <f t="shared" si="28"/>
        <v/>
      </c>
      <c r="K39" s="97" t="str">
        <f t="shared" si="28"/>
        <v/>
      </c>
      <c r="L39" s="97" t="str">
        <f t="shared" si="28"/>
        <v/>
      </c>
      <c r="M39" s="97" t="str">
        <f t="shared" si="28"/>
        <v/>
      </c>
      <c r="N39" s="97" t="str">
        <f t="shared" si="28"/>
        <v/>
      </c>
      <c r="O39" s="97" t="str">
        <f t="shared" si="28"/>
        <v/>
      </c>
      <c r="P39" s="97" t="str">
        <f t="shared" si="28"/>
        <v/>
      </c>
      <c r="Q39" s="97" t="str">
        <f t="shared" si="28"/>
        <v/>
      </c>
      <c r="R39" s="97" t="str">
        <f t="shared" si="28"/>
        <v/>
      </c>
      <c r="S39" s="97" t="str">
        <f t="shared" si="28"/>
        <v/>
      </c>
      <c r="T39" s="97" t="str">
        <f t="shared" si="28"/>
        <v/>
      </c>
      <c r="U39" s="97" t="str">
        <f t="shared" si="28"/>
        <v/>
      </c>
      <c r="V39" s="97" t="str">
        <f t="shared" si="28"/>
        <v/>
      </c>
      <c r="W39" s="97" t="str">
        <f t="shared" si="28"/>
        <v/>
      </c>
      <c r="X39" s="97" t="str">
        <f t="shared" si="28"/>
        <v/>
      </c>
      <c r="Y39" s="97" t="str">
        <f t="shared" si="28"/>
        <v/>
      </c>
      <c r="Z39" s="97" t="str">
        <f t="shared" si="28"/>
        <v/>
      </c>
      <c r="AA39" s="97" t="str">
        <f t="shared" si="28"/>
        <v/>
      </c>
      <c r="AB39" s="98" t="str">
        <f t="shared" si="28"/>
        <v/>
      </c>
      <c r="AC39" s="99" t="e">
        <f>+SUM(E39:AB39)*D39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02" t="str">
        <f t="shared" ref="E40:AB40" si="29">IF(ISERROR(E93/$AC95*$B39),"",(E93/$AC95*$B39))</f>
        <v/>
      </c>
      <c r="F40" s="103" t="str">
        <f t="shared" si="29"/>
        <v/>
      </c>
      <c r="G40" s="103" t="str">
        <f t="shared" si="29"/>
        <v/>
      </c>
      <c r="H40" s="103" t="str">
        <f t="shared" si="29"/>
        <v/>
      </c>
      <c r="I40" s="103" t="str">
        <f t="shared" si="29"/>
        <v/>
      </c>
      <c r="J40" s="103" t="str">
        <f t="shared" si="29"/>
        <v/>
      </c>
      <c r="K40" s="103" t="str">
        <f t="shared" si="29"/>
        <v/>
      </c>
      <c r="L40" s="103" t="str">
        <f t="shared" si="29"/>
        <v/>
      </c>
      <c r="M40" s="103" t="str">
        <f t="shared" si="29"/>
        <v/>
      </c>
      <c r="N40" s="103" t="str">
        <f t="shared" si="29"/>
        <v/>
      </c>
      <c r="O40" s="103" t="str">
        <f t="shared" si="29"/>
        <v/>
      </c>
      <c r="P40" s="103" t="str">
        <f t="shared" si="29"/>
        <v/>
      </c>
      <c r="Q40" s="103" t="str">
        <f t="shared" si="29"/>
        <v/>
      </c>
      <c r="R40" s="103" t="str">
        <f t="shared" si="29"/>
        <v/>
      </c>
      <c r="S40" s="103" t="str">
        <f t="shared" si="29"/>
        <v/>
      </c>
      <c r="T40" s="103" t="str">
        <f t="shared" si="29"/>
        <v/>
      </c>
      <c r="U40" s="103" t="str">
        <f t="shared" si="29"/>
        <v/>
      </c>
      <c r="V40" s="103" t="str">
        <f t="shared" si="29"/>
        <v/>
      </c>
      <c r="W40" s="103" t="str">
        <f t="shared" si="29"/>
        <v/>
      </c>
      <c r="X40" s="103" t="str">
        <f t="shared" si="29"/>
        <v/>
      </c>
      <c r="Y40" s="103" t="str">
        <f t="shared" si="29"/>
        <v/>
      </c>
      <c r="Z40" s="103" t="str">
        <f t="shared" si="29"/>
        <v/>
      </c>
      <c r="AA40" s="103" t="str">
        <f t="shared" si="29"/>
        <v/>
      </c>
      <c r="AB40" s="104" t="str">
        <f t="shared" si="29"/>
        <v/>
      </c>
      <c r="AC40" s="105" t="e">
        <f>+SUM(E40:AB40)*D40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08" t="str">
        <f t="shared" ref="E41:AB41" si="30">IF(ISERROR(E94/$AC95*$B39),"",(E94/$AC95*$B39))</f>
        <v/>
      </c>
      <c r="F41" s="109" t="str">
        <f t="shared" si="30"/>
        <v/>
      </c>
      <c r="G41" s="109" t="str">
        <f t="shared" si="30"/>
        <v/>
      </c>
      <c r="H41" s="109" t="str">
        <f t="shared" si="30"/>
        <v/>
      </c>
      <c r="I41" s="109" t="str">
        <f t="shared" si="30"/>
        <v/>
      </c>
      <c r="J41" s="109" t="str">
        <f t="shared" si="30"/>
        <v/>
      </c>
      <c r="K41" s="109" t="str">
        <f t="shared" si="30"/>
        <v/>
      </c>
      <c r="L41" s="109" t="str">
        <f t="shared" si="30"/>
        <v/>
      </c>
      <c r="M41" s="109" t="str">
        <f t="shared" si="30"/>
        <v/>
      </c>
      <c r="N41" s="109" t="str">
        <f t="shared" si="30"/>
        <v/>
      </c>
      <c r="O41" s="109" t="str">
        <f t="shared" si="30"/>
        <v/>
      </c>
      <c r="P41" s="109" t="str">
        <f t="shared" si="30"/>
        <v/>
      </c>
      <c r="Q41" s="109" t="str">
        <f t="shared" si="30"/>
        <v/>
      </c>
      <c r="R41" s="109" t="str">
        <f t="shared" si="30"/>
        <v/>
      </c>
      <c r="S41" s="109" t="str">
        <f t="shared" si="30"/>
        <v/>
      </c>
      <c r="T41" s="109" t="str">
        <f t="shared" si="30"/>
        <v/>
      </c>
      <c r="U41" s="109" t="str">
        <f t="shared" si="30"/>
        <v/>
      </c>
      <c r="V41" s="109" t="str">
        <f t="shared" si="30"/>
        <v/>
      </c>
      <c r="W41" s="109" t="str">
        <f t="shared" si="30"/>
        <v/>
      </c>
      <c r="X41" s="109" t="str">
        <f t="shared" si="30"/>
        <v/>
      </c>
      <c r="Y41" s="109" t="str">
        <f t="shared" si="30"/>
        <v/>
      </c>
      <c r="Z41" s="109" t="str">
        <f t="shared" si="30"/>
        <v/>
      </c>
      <c r="AA41" s="109" t="str">
        <f t="shared" si="30"/>
        <v/>
      </c>
      <c r="AB41" s="110" t="str">
        <f t="shared" si="30"/>
        <v/>
      </c>
      <c r="AC41" s="111" t="e">
        <f>+SUM(E41:AB41)*D41</f>
        <v>#REF!</v>
      </c>
      <c r="AF41" s="1" t="str">
        <f>AF37</f>
        <v>FES</v>
      </c>
      <c r="AG41" s="1">
        <f>AG40</f>
        <v>8</v>
      </c>
    </row>
    <row r="42" spans="1:33" s="121" customFormat="1" ht="15.75" thickBot="1" x14ac:dyDescent="0.25">
      <c r="A42" s="191"/>
      <c r="B42" s="194"/>
      <c r="C42" s="112" t="s">
        <v>34</v>
      </c>
      <c r="D42" s="113" t="e">
        <f>+SUM(D39:D41)</f>
        <v>#REF!</v>
      </c>
      <c r="E42" s="118" t="str">
        <f t="shared" ref="E42:AB42" si="31">IF(ISERROR(E39*$D39+E40*$D40+E41*$D41),"",(E39*$D39+E40*$D40+E41*$D41))</f>
        <v/>
      </c>
      <c r="F42" s="119" t="str">
        <f t="shared" si="31"/>
        <v/>
      </c>
      <c r="G42" s="119" t="str">
        <f t="shared" si="31"/>
        <v/>
      </c>
      <c r="H42" s="119" t="str">
        <f t="shared" si="31"/>
        <v/>
      </c>
      <c r="I42" s="119" t="str">
        <f t="shared" si="31"/>
        <v/>
      </c>
      <c r="J42" s="119" t="str">
        <f t="shared" si="31"/>
        <v/>
      </c>
      <c r="K42" s="119" t="str">
        <f t="shared" si="31"/>
        <v/>
      </c>
      <c r="L42" s="119" t="str">
        <f t="shared" si="31"/>
        <v/>
      </c>
      <c r="M42" s="119" t="str">
        <f t="shared" si="31"/>
        <v/>
      </c>
      <c r="N42" s="119" t="str">
        <f t="shared" si="31"/>
        <v/>
      </c>
      <c r="O42" s="119" t="str">
        <f t="shared" si="31"/>
        <v/>
      </c>
      <c r="P42" s="119" t="str">
        <f t="shared" si="31"/>
        <v/>
      </c>
      <c r="Q42" s="119" t="str">
        <f t="shared" si="31"/>
        <v/>
      </c>
      <c r="R42" s="119" t="str">
        <f t="shared" si="31"/>
        <v/>
      </c>
      <c r="S42" s="119" t="str">
        <f t="shared" si="31"/>
        <v/>
      </c>
      <c r="T42" s="119" t="str">
        <f t="shared" si="31"/>
        <v/>
      </c>
      <c r="U42" s="119" t="str">
        <f t="shared" si="31"/>
        <v/>
      </c>
      <c r="V42" s="119" t="str">
        <f t="shared" si="31"/>
        <v/>
      </c>
      <c r="W42" s="119" t="str">
        <f t="shared" si="31"/>
        <v/>
      </c>
      <c r="X42" s="119" t="str">
        <f t="shared" si="31"/>
        <v/>
      </c>
      <c r="Y42" s="119" t="str">
        <f t="shared" si="31"/>
        <v/>
      </c>
      <c r="Z42" s="119" t="str">
        <f t="shared" si="31"/>
        <v/>
      </c>
      <c r="AA42" s="119" t="str">
        <f t="shared" si="31"/>
        <v/>
      </c>
      <c r="AB42" s="120" t="str">
        <f t="shared" si="31"/>
        <v/>
      </c>
      <c r="AC42" s="117" t="e">
        <f>+SUM(AC39:AC41)</f>
        <v>#REF!</v>
      </c>
    </row>
    <row r="43" spans="1:33" ht="15" x14ac:dyDescent="0.2">
      <c r="A43" s="190" t="e">
        <f>+DATE(#REF!,9,1)</f>
        <v>#REF!</v>
      </c>
      <c r="B43" s="193">
        <f>+'Formato Resumen 21'!E23</f>
        <v>43819.321670858648</v>
      </c>
      <c r="C43" s="94" t="s">
        <v>35</v>
      </c>
      <c r="D43" s="95" t="e">
        <f>#REF!</f>
        <v>#REF!</v>
      </c>
      <c r="E43" s="96" t="str">
        <f t="shared" ref="E43:AB43" si="32">IF(ISERROR(E96/$AC99*$B43),"",(E96/$AC99*$B43))</f>
        <v/>
      </c>
      <c r="F43" s="97" t="str">
        <f t="shared" si="32"/>
        <v/>
      </c>
      <c r="G43" s="97" t="str">
        <f t="shared" si="32"/>
        <v/>
      </c>
      <c r="H43" s="97" t="str">
        <f t="shared" si="32"/>
        <v/>
      </c>
      <c r="I43" s="97" t="str">
        <f t="shared" si="32"/>
        <v/>
      </c>
      <c r="J43" s="97" t="str">
        <f t="shared" si="32"/>
        <v/>
      </c>
      <c r="K43" s="97" t="str">
        <f t="shared" si="32"/>
        <v/>
      </c>
      <c r="L43" s="97" t="str">
        <f t="shared" si="32"/>
        <v/>
      </c>
      <c r="M43" s="97" t="str">
        <f t="shared" si="32"/>
        <v/>
      </c>
      <c r="N43" s="97" t="str">
        <f t="shared" si="32"/>
        <v/>
      </c>
      <c r="O43" s="97" t="str">
        <f t="shared" si="32"/>
        <v/>
      </c>
      <c r="P43" s="97" t="str">
        <f t="shared" si="32"/>
        <v/>
      </c>
      <c r="Q43" s="97" t="str">
        <f t="shared" si="32"/>
        <v/>
      </c>
      <c r="R43" s="97" t="str">
        <f t="shared" si="32"/>
        <v/>
      </c>
      <c r="S43" s="97" t="str">
        <f t="shared" si="32"/>
        <v/>
      </c>
      <c r="T43" s="97" t="str">
        <f t="shared" si="32"/>
        <v/>
      </c>
      <c r="U43" s="97" t="str">
        <f t="shared" si="32"/>
        <v/>
      </c>
      <c r="V43" s="97" t="str">
        <f t="shared" si="32"/>
        <v/>
      </c>
      <c r="W43" s="97" t="str">
        <f t="shared" si="32"/>
        <v/>
      </c>
      <c r="X43" s="97" t="str">
        <f t="shared" si="32"/>
        <v/>
      </c>
      <c r="Y43" s="97" t="str">
        <f t="shared" si="32"/>
        <v/>
      </c>
      <c r="Z43" s="97" t="str">
        <f t="shared" si="32"/>
        <v/>
      </c>
      <c r="AA43" s="97" t="str">
        <f t="shared" si="32"/>
        <v/>
      </c>
      <c r="AB43" s="98" t="str">
        <f t="shared" si="32"/>
        <v/>
      </c>
      <c r="AC43" s="99" t="e">
        <f>+SUM(E43:AB43)*D43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02" t="str">
        <f t="shared" ref="E44:AB44" si="33">IF(ISERROR(E97/$AC99*$B43),"",(E97/$AC99*$B43))</f>
        <v/>
      </c>
      <c r="F44" s="103" t="str">
        <f t="shared" si="33"/>
        <v/>
      </c>
      <c r="G44" s="103" t="str">
        <f t="shared" si="33"/>
        <v/>
      </c>
      <c r="H44" s="103" t="str">
        <f t="shared" si="33"/>
        <v/>
      </c>
      <c r="I44" s="103" t="str">
        <f t="shared" si="33"/>
        <v/>
      </c>
      <c r="J44" s="103" t="str">
        <f t="shared" si="33"/>
        <v/>
      </c>
      <c r="K44" s="103" t="str">
        <f t="shared" si="33"/>
        <v/>
      </c>
      <c r="L44" s="103" t="str">
        <f t="shared" si="33"/>
        <v/>
      </c>
      <c r="M44" s="103" t="str">
        <f t="shared" si="33"/>
        <v/>
      </c>
      <c r="N44" s="103" t="str">
        <f t="shared" si="33"/>
        <v/>
      </c>
      <c r="O44" s="103" t="str">
        <f t="shared" si="33"/>
        <v/>
      </c>
      <c r="P44" s="103" t="str">
        <f t="shared" si="33"/>
        <v/>
      </c>
      <c r="Q44" s="103" t="str">
        <f t="shared" si="33"/>
        <v/>
      </c>
      <c r="R44" s="103" t="str">
        <f t="shared" si="33"/>
        <v/>
      </c>
      <c r="S44" s="103" t="str">
        <f t="shared" si="33"/>
        <v/>
      </c>
      <c r="T44" s="103" t="str">
        <f t="shared" si="33"/>
        <v/>
      </c>
      <c r="U44" s="103" t="str">
        <f t="shared" si="33"/>
        <v/>
      </c>
      <c r="V44" s="103" t="str">
        <f t="shared" si="33"/>
        <v/>
      </c>
      <c r="W44" s="103" t="str">
        <f t="shared" si="33"/>
        <v/>
      </c>
      <c r="X44" s="103" t="str">
        <f t="shared" si="33"/>
        <v/>
      </c>
      <c r="Y44" s="103" t="str">
        <f t="shared" si="33"/>
        <v/>
      </c>
      <c r="Z44" s="103" t="str">
        <f t="shared" si="33"/>
        <v/>
      </c>
      <c r="AA44" s="103" t="str">
        <f t="shared" si="33"/>
        <v/>
      </c>
      <c r="AB44" s="104" t="str">
        <f t="shared" si="33"/>
        <v/>
      </c>
      <c r="AC44" s="105" t="e">
        <f>+SUM(E44:AB44)*D44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08" t="str">
        <f t="shared" ref="E45:AB45" si="34">IF(ISERROR(E98/$AC99*$B43),"",(E98/$AC99*$B43))</f>
        <v/>
      </c>
      <c r="F45" s="109" t="str">
        <f t="shared" si="34"/>
        <v/>
      </c>
      <c r="G45" s="109" t="str">
        <f t="shared" si="34"/>
        <v/>
      </c>
      <c r="H45" s="109" t="str">
        <f t="shared" si="34"/>
        <v/>
      </c>
      <c r="I45" s="109" t="str">
        <f t="shared" si="34"/>
        <v/>
      </c>
      <c r="J45" s="109" t="str">
        <f t="shared" si="34"/>
        <v/>
      </c>
      <c r="K45" s="109" t="str">
        <f t="shared" si="34"/>
        <v/>
      </c>
      <c r="L45" s="109" t="str">
        <f t="shared" si="34"/>
        <v/>
      </c>
      <c r="M45" s="109" t="str">
        <f t="shared" si="34"/>
        <v/>
      </c>
      <c r="N45" s="109" t="str">
        <f t="shared" si="34"/>
        <v/>
      </c>
      <c r="O45" s="109" t="str">
        <f t="shared" si="34"/>
        <v/>
      </c>
      <c r="P45" s="109" t="str">
        <f t="shared" si="34"/>
        <v/>
      </c>
      <c r="Q45" s="109" t="str">
        <f t="shared" si="34"/>
        <v/>
      </c>
      <c r="R45" s="109" t="str">
        <f t="shared" si="34"/>
        <v/>
      </c>
      <c r="S45" s="109" t="str">
        <f t="shared" si="34"/>
        <v/>
      </c>
      <c r="T45" s="109" t="str">
        <f t="shared" si="34"/>
        <v/>
      </c>
      <c r="U45" s="109" t="str">
        <f t="shared" si="34"/>
        <v/>
      </c>
      <c r="V45" s="109" t="str">
        <f t="shared" si="34"/>
        <v/>
      </c>
      <c r="W45" s="109" t="str">
        <f t="shared" si="34"/>
        <v/>
      </c>
      <c r="X45" s="109" t="str">
        <f t="shared" si="34"/>
        <v/>
      </c>
      <c r="Y45" s="109" t="str">
        <f t="shared" si="34"/>
        <v/>
      </c>
      <c r="Z45" s="109" t="str">
        <f t="shared" si="34"/>
        <v/>
      </c>
      <c r="AA45" s="109" t="str">
        <f t="shared" si="34"/>
        <v/>
      </c>
      <c r="AB45" s="110" t="str">
        <f t="shared" si="34"/>
        <v/>
      </c>
      <c r="AC45" s="111" t="e">
        <f>+SUM(E45:AB45)*D45</f>
        <v>#REF!</v>
      </c>
      <c r="AF45" s="1" t="str">
        <f>AF41</f>
        <v>FES</v>
      </c>
      <c r="AG45" s="1">
        <f>AG44</f>
        <v>9</v>
      </c>
    </row>
    <row r="46" spans="1:33" ht="15" thickBot="1" x14ac:dyDescent="0.25">
      <c r="A46" s="191"/>
      <c r="B46" s="194"/>
      <c r="C46" s="122" t="s">
        <v>34</v>
      </c>
      <c r="D46" s="123" t="e">
        <f>+SUM(D43:D45)</f>
        <v>#REF!</v>
      </c>
      <c r="E46" s="114" t="str">
        <f t="shared" ref="E46:AB46" si="35">IF(ISERROR(E43*$D43+E44*$D44+E45*$D45),"",(E43*$D43+E44*$D44+E45*$D45))</f>
        <v/>
      </c>
      <c r="F46" s="115" t="str">
        <f t="shared" si="35"/>
        <v/>
      </c>
      <c r="G46" s="115" t="str">
        <f t="shared" si="35"/>
        <v/>
      </c>
      <c r="H46" s="115" t="str">
        <f t="shared" si="35"/>
        <v/>
      </c>
      <c r="I46" s="115" t="str">
        <f t="shared" si="35"/>
        <v/>
      </c>
      <c r="J46" s="115" t="str">
        <f t="shared" si="35"/>
        <v/>
      </c>
      <c r="K46" s="115" t="str">
        <f t="shared" si="35"/>
        <v/>
      </c>
      <c r="L46" s="115" t="str">
        <f t="shared" si="35"/>
        <v/>
      </c>
      <c r="M46" s="115" t="str">
        <f t="shared" si="35"/>
        <v/>
      </c>
      <c r="N46" s="115" t="str">
        <f t="shared" si="35"/>
        <v/>
      </c>
      <c r="O46" s="115" t="str">
        <f t="shared" si="35"/>
        <v/>
      </c>
      <c r="P46" s="115" t="str">
        <f t="shared" si="35"/>
        <v/>
      </c>
      <c r="Q46" s="115" t="str">
        <f t="shared" si="35"/>
        <v/>
      </c>
      <c r="R46" s="115" t="str">
        <f t="shared" si="35"/>
        <v/>
      </c>
      <c r="S46" s="115" t="str">
        <f t="shared" si="35"/>
        <v/>
      </c>
      <c r="T46" s="115" t="str">
        <f t="shared" si="35"/>
        <v/>
      </c>
      <c r="U46" s="115" t="str">
        <f t="shared" si="35"/>
        <v/>
      </c>
      <c r="V46" s="115" t="str">
        <f t="shared" si="35"/>
        <v/>
      </c>
      <c r="W46" s="115" t="str">
        <f t="shared" si="35"/>
        <v/>
      </c>
      <c r="X46" s="115" t="str">
        <f t="shared" si="35"/>
        <v/>
      </c>
      <c r="Y46" s="115" t="str">
        <f t="shared" si="35"/>
        <v/>
      </c>
      <c r="Z46" s="115" t="str">
        <f t="shared" si="35"/>
        <v/>
      </c>
      <c r="AA46" s="115" t="str">
        <f t="shared" si="35"/>
        <v/>
      </c>
      <c r="AB46" s="116" t="str">
        <f t="shared" si="35"/>
        <v/>
      </c>
      <c r="AC46" s="124" t="e">
        <f>+SUM(AC43:AC45)</f>
        <v>#REF!</v>
      </c>
    </row>
    <row r="47" spans="1:33" ht="15" x14ac:dyDescent="0.2">
      <c r="A47" s="190" t="e">
        <f>+DATE(#REF!,10,1)</f>
        <v>#REF!</v>
      </c>
      <c r="B47" s="193">
        <f>+'Formato Resumen 21'!E24</f>
        <v>60140.4424447657</v>
      </c>
      <c r="C47" s="94" t="s">
        <v>35</v>
      </c>
      <c r="D47" s="95" t="e">
        <f>#REF!</f>
        <v>#REF!</v>
      </c>
      <c r="E47" s="96" t="str">
        <f t="shared" ref="E47:AB47" si="36">IF(ISERROR(E100/$AC103*$B47),"",(E100/$AC103*$B47))</f>
        <v/>
      </c>
      <c r="F47" s="97" t="str">
        <f t="shared" si="36"/>
        <v/>
      </c>
      <c r="G47" s="97" t="str">
        <f t="shared" si="36"/>
        <v/>
      </c>
      <c r="H47" s="97" t="str">
        <f t="shared" si="36"/>
        <v/>
      </c>
      <c r="I47" s="97" t="str">
        <f t="shared" si="36"/>
        <v/>
      </c>
      <c r="J47" s="97" t="str">
        <f t="shared" si="36"/>
        <v/>
      </c>
      <c r="K47" s="97" t="str">
        <f t="shared" si="36"/>
        <v/>
      </c>
      <c r="L47" s="97" t="str">
        <f t="shared" si="36"/>
        <v/>
      </c>
      <c r="M47" s="97" t="str">
        <f t="shared" si="36"/>
        <v/>
      </c>
      <c r="N47" s="97" t="str">
        <f t="shared" si="36"/>
        <v/>
      </c>
      <c r="O47" s="97" t="str">
        <f t="shared" si="36"/>
        <v/>
      </c>
      <c r="P47" s="97" t="str">
        <f t="shared" si="36"/>
        <v/>
      </c>
      <c r="Q47" s="97" t="str">
        <f t="shared" si="36"/>
        <v/>
      </c>
      <c r="R47" s="97" t="str">
        <f t="shared" si="36"/>
        <v/>
      </c>
      <c r="S47" s="97" t="str">
        <f t="shared" si="36"/>
        <v/>
      </c>
      <c r="T47" s="97" t="str">
        <f t="shared" si="36"/>
        <v/>
      </c>
      <c r="U47" s="97" t="str">
        <f t="shared" si="36"/>
        <v/>
      </c>
      <c r="V47" s="97" t="str">
        <f t="shared" si="36"/>
        <v/>
      </c>
      <c r="W47" s="97" t="str">
        <f t="shared" si="36"/>
        <v/>
      </c>
      <c r="X47" s="97" t="str">
        <f t="shared" si="36"/>
        <v/>
      </c>
      <c r="Y47" s="97" t="str">
        <f t="shared" si="36"/>
        <v/>
      </c>
      <c r="Z47" s="97" t="str">
        <f t="shared" si="36"/>
        <v/>
      </c>
      <c r="AA47" s="97" t="str">
        <f t="shared" si="36"/>
        <v/>
      </c>
      <c r="AB47" s="98" t="str">
        <f t="shared" si="36"/>
        <v/>
      </c>
      <c r="AC47" s="99" t="e">
        <f>+SUM(E47:AB47)*D47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02" t="str">
        <f t="shared" ref="E48:AB48" si="37">IF(ISERROR(E101/$AC103*$B47),"",(E101/$AC103*$B47))</f>
        <v/>
      </c>
      <c r="F48" s="103" t="str">
        <f t="shared" si="37"/>
        <v/>
      </c>
      <c r="G48" s="103" t="str">
        <f t="shared" si="37"/>
        <v/>
      </c>
      <c r="H48" s="103" t="str">
        <f t="shared" si="37"/>
        <v/>
      </c>
      <c r="I48" s="103" t="str">
        <f t="shared" si="37"/>
        <v/>
      </c>
      <c r="J48" s="103" t="str">
        <f t="shared" si="37"/>
        <v/>
      </c>
      <c r="K48" s="103" t="str">
        <f t="shared" si="37"/>
        <v/>
      </c>
      <c r="L48" s="103" t="str">
        <f t="shared" si="37"/>
        <v/>
      </c>
      <c r="M48" s="103" t="str">
        <f t="shared" si="37"/>
        <v/>
      </c>
      <c r="N48" s="103" t="str">
        <f t="shared" si="37"/>
        <v/>
      </c>
      <c r="O48" s="103" t="str">
        <f t="shared" si="37"/>
        <v/>
      </c>
      <c r="P48" s="103" t="str">
        <f t="shared" si="37"/>
        <v/>
      </c>
      <c r="Q48" s="103" t="str">
        <f t="shared" si="37"/>
        <v/>
      </c>
      <c r="R48" s="103" t="str">
        <f t="shared" si="37"/>
        <v/>
      </c>
      <c r="S48" s="103" t="str">
        <f t="shared" si="37"/>
        <v/>
      </c>
      <c r="T48" s="103" t="str">
        <f t="shared" si="37"/>
        <v/>
      </c>
      <c r="U48" s="103" t="str">
        <f t="shared" si="37"/>
        <v/>
      </c>
      <c r="V48" s="103" t="str">
        <f t="shared" si="37"/>
        <v/>
      </c>
      <c r="W48" s="103" t="str">
        <f t="shared" si="37"/>
        <v/>
      </c>
      <c r="X48" s="103" t="str">
        <f t="shared" si="37"/>
        <v/>
      </c>
      <c r="Y48" s="103" t="str">
        <f t="shared" si="37"/>
        <v/>
      </c>
      <c r="Z48" s="103" t="str">
        <f t="shared" si="37"/>
        <v/>
      </c>
      <c r="AA48" s="103" t="str">
        <f t="shared" si="37"/>
        <v/>
      </c>
      <c r="AB48" s="104" t="str">
        <f t="shared" si="37"/>
        <v/>
      </c>
      <c r="AC48" s="105" t="e">
        <f>+SUM(E48:AB48)*D48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08" t="str">
        <f t="shared" ref="E49:AB49" si="38">IF(ISERROR(E102/$AC103*$B47),"",(E102/$AC103*$B47))</f>
        <v/>
      </c>
      <c r="F49" s="109" t="str">
        <f t="shared" si="38"/>
        <v/>
      </c>
      <c r="G49" s="109" t="str">
        <f t="shared" si="38"/>
        <v/>
      </c>
      <c r="H49" s="109" t="str">
        <f t="shared" si="38"/>
        <v/>
      </c>
      <c r="I49" s="109" t="str">
        <f t="shared" si="38"/>
        <v/>
      </c>
      <c r="J49" s="109" t="str">
        <f t="shared" si="38"/>
        <v/>
      </c>
      <c r="K49" s="109" t="str">
        <f t="shared" si="38"/>
        <v/>
      </c>
      <c r="L49" s="109" t="str">
        <f t="shared" si="38"/>
        <v/>
      </c>
      <c r="M49" s="109" t="str">
        <f t="shared" si="38"/>
        <v/>
      </c>
      <c r="N49" s="109" t="str">
        <f t="shared" si="38"/>
        <v/>
      </c>
      <c r="O49" s="109" t="str">
        <f t="shared" si="38"/>
        <v/>
      </c>
      <c r="P49" s="109" t="str">
        <f t="shared" si="38"/>
        <v/>
      </c>
      <c r="Q49" s="109" t="str">
        <f t="shared" si="38"/>
        <v/>
      </c>
      <c r="R49" s="109" t="str">
        <f t="shared" si="38"/>
        <v/>
      </c>
      <c r="S49" s="109" t="str">
        <f t="shared" si="38"/>
        <v/>
      </c>
      <c r="T49" s="109" t="str">
        <f t="shared" si="38"/>
        <v/>
      </c>
      <c r="U49" s="109" t="str">
        <f t="shared" si="38"/>
        <v/>
      </c>
      <c r="V49" s="109" t="str">
        <f t="shared" si="38"/>
        <v/>
      </c>
      <c r="W49" s="109" t="str">
        <f t="shared" si="38"/>
        <v/>
      </c>
      <c r="X49" s="109" t="str">
        <f t="shared" si="38"/>
        <v/>
      </c>
      <c r="Y49" s="109" t="str">
        <f t="shared" si="38"/>
        <v/>
      </c>
      <c r="Z49" s="109" t="str">
        <f t="shared" si="38"/>
        <v/>
      </c>
      <c r="AA49" s="109" t="str">
        <f t="shared" si="38"/>
        <v/>
      </c>
      <c r="AB49" s="110" t="str">
        <f t="shared" si="38"/>
        <v/>
      </c>
      <c r="AC49" s="111" t="e">
        <f>+SUM(E49:AB49)*D49</f>
        <v>#REF!</v>
      </c>
      <c r="AF49" s="1" t="str">
        <f>AF45</f>
        <v>FES</v>
      </c>
      <c r="AG49" s="1">
        <f>AG48</f>
        <v>10</v>
      </c>
    </row>
    <row r="50" spans="1:33" s="121" customFormat="1" ht="15.75" thickBot="1" x14ac:dyDescent="0.25">
      <c r="A50" s="191"/>
      <c r="B50" s="194"/>
      <c r="C50" s="112" t="s">
        <v>34</v>
      </c>
      <c r="D50" s="113" t="e">
        <f>+SUM(D47:D49)</f>
        <v>#REF!</v>
      </c>
      <c r="E50" s="118" t="str">
        <f t="shared" ref="E50:AB50" si="39">IF(ISERROR(E47*$D47+E48*$D48+E49*$D49),"",(E47*$D47+E48*$D48+E49*$D49))</f>
        <v/>
      </c>
      <c r="F50" s="119" t="str">
        <f t="shared" si="39"/>
        <v/>
      </c>
      <c r="G50" s="119" t="str">
        <f t="shared" si="39"/>
        <v/>
      </c>
      <c r="H50" s="119" t="str">
        <f t="shared" si="39"/>
        <v/>
      </c>
      <c r="I50" s="119" t="str">
        <f t="shared" si="39"/>
        <v/>
      </c>
      <c r="J50" s="119" t="str">
        <f t="shared" si="39"/>
        <v/>
      </c>
      <c r="K50" s="119" t="str">
        <f t="shared" si="39"/>
        <v/>
      </c>
      <c r="L50" s="119" t="str">
        <f t="shared" si="39"/>
        <v/>
      </c>
      <c r="M50" s="119" t="str">
        <f t="shared" si="39"/>
        <v/>
      </c>
      <c r="N50" s="119" t="str">
        <f t="shared" si="39"/>
        <v/>
      </c>
      <c r="O50" s="119" t="str">
        <f t="shared" si="39"/>
        <v/>
      </c>
      <c r="P50" s="119" t="str">
        <f t="shared" si="39"/>
        <v/>
      </c>
      <c r="Q50" s="119" t="str">
        <f t="shared" si="39"/>
        <v/>
      </c>
      <c r="R50" s="119" t="str">
        <f t="shared" si="39"/>
        <v/>
      </c>
      <c r="S50" s="119" t="str">
        <f t="shared" si="39"/>
        <v/>
      </c>
      <c r="T50" s="119" t="str">
        <f t="shared" si="39"/>
        <v/>
      </c>
      <c r="U50" s="119" t="str">
        <f t="shared" si="39"/>
        <v/>
      </c>
      <c r="V50" s="119" t="str">
        <f t="shared" si="39"/>
        <v/>
      </c>
      <c r="W50" s="119" t="str">
        <f t="shared" si="39"/>
        <v/>
      </c>
      <c r="X50" s="119" t="str">
        <f t="shared" si="39"/>
        <v/>
      </c>
      <c r="Y50" s="119" t="str">
        <f t="shared" si="39"/>
        <v/>
      </c>
      <c r="Z50" s="119" t="str">
        <f t="shared" si="39"/>
        <v/>
      </c>
      <c r="AA50" s="119" t="str">
        <f t="shared" si="39"/>
        <v/>
      </c>
      <c r="AB50" s="120" t="str">
        <f t="shared" si="39"/>
        <v/>
      </c>
      <c r="AC50" s="117" t="e">
        <f>+SUM(AC47:AC49)</f>
        <v>#REF!</v>
      </c>
    </row>
    <row r="51" spans="1:33" ht="15" x14ac:dyDescent="0.2">
      <c r="A51" s="190" t="e">
        <f>+DATE(#REF!,11,1)</f>
        <v>#REF!</v>
      </c>
      <c r="B51" s="193">
        <f>+'Formato Resumen 21'!E25</f>
        <v>98373.273569908284</v>
      </c>
      <c r="C51" s="94" t="s">
        <v>35</v>
      </c>
      <c r="D51" s="95" t="e">
        <f>#REF!</f>
        <v>#REF!</v>
      </c>
      <c r="E51" s="96" t="str">
        <f t="shared" ref="E51:AB51" si="40">IF(ISERROR(E104/$AC107*$B51),"",(E104/$AC107*$B51))</f>
        <v/>
      </c>
      <c r="F51" s="97" t="str">
        <f t="shared" si="40"/>
        <v/>
      </c>
      <c r="G51" s="97" t="str">
        <f t="shared" si="40"/>
        <v/>
      </c>
      <c r="H51" s="97" t="str">
        <f t="shared" si="40"/>
        <v/>
      </c>
      <c r="I51" s="97" t="str">
        <f t="shared" si="40"/>
        <v/>
      </c>
      <c r="J51" s="97" t="str">
        <f t="shared" si="40"/>
        <v/>
      </c>
      <c r="K51" s="97" t="str">
        <f t="shared" si="40"/>
        <v/>
      </c>
      <c r="L51" s="97" t="str">
        <f t="shared" si="40"/>
        <v/>
      </c>
      <c r="M51" s="97" t="str">
        <f t="shared" si="40"/>
        <v/>
      </c>
      <c r="N51" s="97" t="str">
        <f t="shared" si="40"/>
        <v/>
      </c>
      <c r="O51" s="97" t="str">
        <f t="shared" si="40"/>
        <v/>
      </c>
      <c r="P51" s="97" t="str">
        <f t="shared" si="40"/>
        <v/>
      </c>
      <c r="Q51" s="97" t="str">
        <f t="shared" si="40"/>
        <v/>
      </c>
      <c r="R51" s="97" t="str">
        <f t="shared" si="40"/>
        <v/>
      </c>
      <c r="S51" s="97" t="str">
        <f t="shared" si="40"/>
        <v/>
      </c>
      <c r="T51" s="97" t="str">
        <f t="shared" si="40"/>
        <v/>
      </c>
      <c r="U51" s="97" t="str">
        <f t="shared" si="40"/>
        <v/>
      </c>
      <c r="V51" s="97" t="str">
        <f t="shared" si="40"/>
        <v/>
      </c>
      <c r="W51" s="97" t="str">
        <f t="shared" si="40"/>
        <v/>
      </c>
      <c r="X51" s="97" t="str">
        <f t="shared" si="40"/>
        <v/>
      </c>
      <c r="Y51" s="97" t="str">
        <f t="shared" si="40"/>
        <v/>
      </c>
      <c r="Z51" s="97" t="str">
        <f t="shared" si="40"/>
        <v/>
      </c>
      <c r="AA51" s="97" t="str">
        <f t="shared" si="40"/>
        <v/>
      </c>
      <c r="AB51" s="98" t="str">
        <f t="shared" si="40"/>
        <v/>
      </c>
      <c r="AC51" s="99" t="e">
        <f>+SUM(E51:AB51)*D51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02" t="str">
        <f t="shared" ref="E52:AB52" si="41">IF(ISERROR(E105/$AC107*$B51),"",(E105/$AC107*$B51))</f>
        <v/>
      </c>
      <c r="F52" s="103" t="str">
        <f t="shared" si="41"/>
        <v/>
      </c>
      <c r="G52" s="103" t="str">
        <f t="shared" si="41"/>
        <v/>
      </c>
      <c r="H52" s="103" t="str">
        <f>IF(ISERROR(H105/$AC107*$B51),"",(H105/$AC107*$B51))</f>
        <v/>
      </c>
      <c r="I52" s="103" t="str">
        <f t="shared" si="41"/>
        <v/>
      </c>
      <c r="J52" s="103" t="str">
        <f t="shared" si="41"/>
        <v/>
      </c>
      <c r="K52" s="103" t="str">
        <f t="shared" si="41"/>
        <v/>
      </c>
      <c r="L52" s="103" t="str">
        <f t="shared" si="41"/>
        <v/>
      </c>
      <c r="M52" s="103" t="str">
        <f t="shared" si="41"/>
        <v/>
      </c>
      <c r="N52" s="103" t="str">
        <f t="shared" si="41"/>
        <v/>
      </c>
      <c r="O52" s="103" t="str">
        <f t="shared" si="41"/>
        <v/>
      </c>
      <c r="P52" s="103" t="str">
        <f t="shared" si="41"/>
        <v/>
      </c>
      <c r="Q52" s="103" t="str">
        <f t="shared" si="41"/>
        <v/>
      </c>
      <c r="R52" s="103" t="str">
        <f t="shared" si="41"/>
        <v/>
      </c>
      <c r="S52" s="103" t="str">
        <f t="shared" si="41"/>
        <v/>
      </c>
      <c r="T52" s="103" t="str">
        <f t="shared" si="41"/>
        <v/>
      </c>
      <c r="U52" s="103" t="str">
        <f t="shared" si="41"/>
        <v/>
      </c>
      <c r="V52" s="103" t="str">
        <f t="shared" si="41"/>
        <v/>
      </c>
      <c r="W52" s="103" t="str">
        <f t="shared" si="41"/>
        <v/>
      </c>
      <c r="X52" s="103" t="str">
        <f t="shared" si="41"/>
        <v/>
      </c>
      <c r="Y52" s="103" t="str">
        <f t="shared" si="41"/>
        <v/>
      </c>
      <c r="Z52" s="103" t="str">
        <f t="shared" si="41"/>
        <v/>
      </c>
      <c r="AA52" s="103" t="str">
        <f t="shared" si="41"/>
        <v/>
      </c>
      <c r="AB52" s="104" t="str">
        <f t="shared" si="41"/>
        <v/>
      </c>
      <c r="AC52" s="105" t="e">
        <f>+SUM(E52:AB52)*D52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08" t="str">
        <f t="shared" ref="E53:AB53" si="42">IF(ISERROR(E106/$AC107*$B51),"",(E106/$AC107*$B51))</f>
        <v/>
      </c>
      <c r="F53" s="109" t="str">
        <f t="shared" si="42"/>
        <v/>
      </c>
      <c r="G53" s="109" t="str">
        <f t="shared" si="42"/>
        <v/>
      </c>
      <c r="H53" s="109" t="str">
        <f t="shared" si="42"/>
        <v/>
      </c>
      <c r="I53" s="109" t="str">
        <f t="shared" si="42"/>
        <v/>
      </c>
      <c r="J53" s="109" t="str">
        <f t="shared" si="42"/>
        <v/>
      </c>
      <c r="K53" s="109" t="str">
        <f t="shared" si="42"/>
        <v/>
      </c>
      <c r="L53" s="109" t="str">
        <f t="shared" si="42"/>
        <v/>
      </c>
      <c r="M53" s="109" t="str">
        <f t="shared" si="42"/>
        <v/>
      </c>
      <c r="N53" s="109" t="str">
        <f t="shared" si="42"/>
        <v/>
      </c>
      <c r="O53" s="109" t="str">
        <f t="shared" si="42"/>
        <v/>
      </c>
      <c r="P53" s="109" t="str">
        <f t="shared" si="42"/>
        <v/>
      </c>
      <c r="Q53" s="109" t="str">
        <f t="shared" si="42"/>
        <v/>
      </c>
      <c r="R53" s="109" t="str">
        <f t="shared" si="42"/>
        <v/>
      </c>
      <c r="S53" s="109" t="str">
        <f t="shared" si="42"/>
        <v/>
      </c>
      <c r="T53" s="109" t="str">
        <f t="shared" si="42"/>
        <v/>
      </c>
      <c r="U53" s="109" t="str">
        <f t="shared" si="42"/>
        <v/>
      </c>
      <c r="V53" s="109" t="str">
        <f t="shared" si="42"/>
        <v/>
      </c>
      <c r="W53" s="109" t="str">
        <f t="shared" si="42"/>
        <v/>
      </c>
      <c r="X53" s="109" t="str">
        <f t="shared" si="42"/>
        <v/>
      </c>
      <c r="Y53" s="109" t="str">
        <f t="shared" si="42"/>
        <v/>
      </c>
      <c r="Z53" s="109" t="str">
        <f t="shared" si="42"/>
        <v/>
      </c>
      <c r="AA53" s="109" t="str">
        <f t="shared" si="42"/>
        <v/>
      </c>
      <c r="AB53" s="110" t="str">
        <f t="shared" si="42"/>
        <v/>
      </c>
      <c r="AC53" s="111" t="e">
        <f>+SUM(E53:AB53)*D53</f>
        <v>#REF!</v>
      </c>
      <c r="AF53" s="1" t="str">
        <f>AF49</f>
        <v>FES</v>
      </c>
      <c r="AG53" s="1">
        <f>AG52</f>
        <v>11</v>
      </c>
    </row>
    <row r="54" spans="1:33" s="121" customFormat="1" ht="15.75" thickBot="1" x14ac:dyDescent="0.25">
      <c r="A54" s="191"/>
      <c r="B54" s="194"/>
      <c r="C54" s="112" t="s">
        <v>34</v>
      </c>
      <c r="D54" s="113" t="e">
        <f>+SUM(D51:D53)</f>
        <v>#REF!</v>
      </c>
      <c r="E54" s="118" t="str">
        <f t="shared" ref="E54:AB54" si="43">IF(ISERROR(E51*$D51+E52*$D52+E53*$D53),"",(E51*$D51+E52*$D52+E53*$D53))</f>
        <v/>
      </c>
      <c r="F54" s="119" t="str">
        <f t="shared" si="43"/>
        <v/>
      </c>
      <c r="G54" s="119" t="str">
        <f t="shared" si="43"/>
        <v/>
      </c>
      <c r="H54" s="119" t="str">
        <f t="shared" si="43"/>
        <v/>
      </c>
      <c r="I54" s="119" t="str">
        <f t="shared" si="43"/>
        <v/>
      </c>
      <c r="J54" s="119" t="str">
        <f t="shared" si="43"/>
        <v/>
      </c>
      <c r="K54" s="119" t="str">
        <f t="shared" si="43"/>
        <v/>
      </c>
      <c r="L54" s="119" t="str">
        <f t="shared" si="43"/>
        <v/>
      </c>
      <c r="M54" s="119" t="str">
        <f t="shared" si="43"/>
        <v/>
      </c>
      <c r="N54" s="119" t="str">
        <f t="shared" si="43"/>
        <v/>
      </c>
      <c r="O54" s="119" t="str">
        <f t="shared" si="43"/>
        <v/>
      </c>
      <c r="P54" s="119" t="str">
        <f t="shared" si="43"/>
        <v/>
      </c>
      <c r="Q54" s="119" t="str">
        <f t="shared" si="43"/>
        <v/>
      </c>
      <c r="R54" s="119" t="str">
        <f t="shared" si="43"/>
        <v/>
      </c>
      <c r="S54" s="119" t="str">
        <f t="shared" si="43"/>
        <v/>
      </c>
      <c r="T54" s="119" t="str">
        <f t="shared" si="43"/>
        <v/>
      </c>
      <c r="U54" s="119" t="str">
        <f t="shared" si="43"/>
        <v/>
      </c>
      <c r="V54" s="119" t="str">
        <f t="shared" si="43"/>
        <v/>
      </c>
      <c r="W54" s="119" t="str">
        <f t="shared" si="43"/>
        <v/>
      </c>
      <c r="X54" s="119" t="str">
        <f t="shared" si="43"/>
        <v/>
      </c>
      <c r="Y54" s="119" t="str">
        <f t="shared" si="43"/>
        <v/>
      </c>
      <c r="Z54" s="119" t="str">
        <f t="shared" si="43"/>
        <v/>
      </c>
      <c r="AA54" s="119" t="str">
        <f t="shared" si="43"/>
        <v/>
      </c>
      <c r="AB54" s="120" t="str">
        <f t="shared" si="43"/>
        <v/>
      </c>
      <c r="AC54" s="117" t="e">
        <f>+SUM(AC51:AC53)</f>
        <v>#REF!</v>
      </c>
    </row>
    <row r="55" spans="1:33" ht="15.75" x14ac:dyDescent="0.2">
      <c r="A55" s="190" t="e">
        <f>+DATE(#REF!,12,1)</f>
        <v>#REF!</v>
      </c>
      <c r="B55" s="193">
        <f>+'Formato Resumen 21'!E26</f>
        <v>165247.48203956545</v>
      </c>
      <c r="C55" s="94" t="s">
        <v>35</v>
      </c>
      <c r="D55" s="95" t="e">
        <f>#REF!</f>
        <v>#REF!</v>
      </c>
      <c r="E55" s="125" t="str">
        <f t="shared" ref="E55:AB55" si="44">IF(ISERROR(E108/$AC111*$B55),"",(E108/$AC111*$B55))</f>
        <v/>
      </c>
      <c r="F55" s="126" t="str">
        <f t="shared" si="44"/>
        <v/>
      </c>
      <c r="G55" s="126" t="str">
        <f t="shared" si="44"/>
        <v/>
      </c>
      <c r="H55" s="126" t="str">
        <f t="shared" si="44"/>
        <v/>
      </c>
      <c r="I55" s="126" t="str">
        <f t="shared" si="44"/>
        <v/>
      </c>
      <c r="J55" s="126" t="str">
        <f t="shared" si="44"/>
        <v/>
      </c>
      <c r="K55" s="126" t="str">
        <f t="shared" si="44"/>
        <v/>
      </c>
      <c r="L55" s="126" t="str">
        <f t="shared" si="44"/>
        <v/>
      </c>
      <c r="M55" s="126" t="str">
        <f t="shared" si="44"/>
        <v/>
      </c>
      <c r="N55" s="126" t="str">
        <f t="shared" si="44"/>
        <v/>
      </c>
      <c r="O55" s="126" t="str">
        <f t="shared" si="44"/>
        <v/>
      </c>
      <c r="P55" s="126" t="str">
        <f t="shared" si="44"/>
        <v/>
      </c>
      <c r="Q55" s="126" t="str">
        <f t="shared" si="44"/>
        <v/>
      </c>
      <c r="R55" s="126" t="str">
        <f t="shared" si="44"/>
        <v/>
      </c>
      <c r="S55" s="126" t="str">
        <f t="shared" si="44"/>
        <v/>
      </c>
      <c r="T55" s="126" t="str">
        <f t="shared" si="44"/>
        <v/>
      </c>
      <c r="U55" s="126" t="str">
        <f t="shared" si="44"/>
        <v/>
      </c>
      <c r="V55" s="126" t="str">
        <f t="shared" si="44"/>
        <v/>
      </c>
      <c r="W55" s="126" t="str">
        <f t="shared" si="44"/>
        <v/>
      </c>
      <c r="X55" s="126" t="str">
        <f t="shared" si="44"/>
        <v/>
      </c>
      <c r="Y55" s="126" t="str">
        <f t="shared" si="44"/>
        <v/>
      </c>
      <c r="Z55" s="126" t="str">
        <f t="shared" si="44"/>
        <v/>
      </c>
      <c r="AA55" s="126" t="str">
        <f t="shared" si="44"/>
        <v/>
      </c>
      <c r="AB55" s="127" t="str">
        <f t="shared" si="44"/>
        <v/>
      </c>
      <c r="AC55" s="128" t="e">
        <f>+SUM(E55:AB55)*D55</f>
        <v>#REF!</v>
      </c>
      <c r="AF55" s="1" t="str">
        <f>AF51</f>
        <v>ORD</v>
      </c>
      <c r="AG55" s="1">
        <f>AG51+1</f>
        <v>12</v>
      </c>
    </row>
    <row r="56" spans="1:33" ht="15.75" x14ac:dyDescent="0.2">
      <c r="A56" s="190"/>
      <c r="B56" s="193"/>
      <c r="C56" s="100" t="s">
        <v>36</v>
      </c>
      <c r="D56" s="101" t="e">
        <f>#REF!</f>
        <v>#REF!</v>
      </c>
      <c r="E56" s="129" t="str">
        <f t="shared" ref="E56:AB56" si="45">IF(ISERROR(E109/$AC111*$B55),"",(E109/$AC111*$B55))</f>
        <v/>
      </c>
      <c r="F56" s="130" t="str">
        <f t="shared" si="45"/>
        <v/>
      </c>
      <c r="G56" s="130" t="str">
        <f t="shared" si="45"/>
        <v/>
      </c>
      <c r="H56" s="130" t="str">
        <f t="shared" si="45"/>
        <v/>
      </c>
      <c r="I56" s="130" t="str">
        <f t="shared" si="45"/>
        <v/>
      </c>
      <c r="J56" s="130" t="str">
        <f t="shared" si="45"/>
        <v/>
      </c>
      <c r="K56" s="130" t="str">
        <f t="shared" si="45"/>
        <v/>
      </c>
      <c r="L56" s="130" t="str">
        <f t="shared" si="45"/>
        <v/>
      </c>
      <c r="M56" s="130" t="str">
        <f t="shared" si="45"/>
        <v/>
      </c>
      <c r="N56" s="130" t="str">
        <f t="shared" si="45"/>
        <v/>
      </c>
      <c r="O56" s="130" t="str">
        <f t="shared" si="45"/>
        <v/>
      </c>
      <c r="P56" s="130" t="str">
        <f t="shared" si="45"/>
        <v/>
      </c>
      <c r="Q56" s="130" t="str">
        <f t="shared" si="45"/>
        <v/>
      </c>
      <c r="R56" s="130" t="str">
        <f t="shared" si="45"/>
        <v/>
      </c>
      <c r="S56" s="130" t="str">
        <f t="shared" si="45"/>
        <v/>
      </c>
      <c r="T56" s="130" t="str">
        <f t="shared" si="45"/>
        <v/>
      </c>
      <c r="U56" s="130" t="str">
        <f t="shared" si="45"/>
        <v/>
      </c>
      <c r="V56" s="130" t="str">
        <f t="shared" si="45"/>
        <v/>
      </c>
      <c r="W56" s="130" t="str">
        <f t="shared" si="45"/>
        <v/>
      </c>
      <c r="X56" s="130" t="str">
        <f t="shared" si="45"/>
        <v/>
      </c>
      <c r="Y56" s="130" t="str">
        <f t="shared" si="45"/>
        <v/>
      </c>
      <c r="Z56" s="130" t="str">
        <f t="shared" si="45"/>
        <v/>
      </c>
      <c r="AA56" s="130" t="str">
        <f t="shared" si="45"/>
        <v/>
      </c>
      <c r="AB56" s="131" t="str">
        <f t="shared" si="45"/>
        <v/>
      </c>
      <c r="AC56" s="132" t="e">
        <f>+SUM(E56:AB56)*D56</f>
        <v>#REF!</v>
      </c>
      <c r="AF56" s="1" t="str">
        <f>AF52</f>
        <v>SÁB</v>
      </c>
      <c r="AG56" s="1">
        <f>AG55</f>
        <v>12</v>
      </c>
    </row>
    <row r="57" spans="1:33" ht="15.75" x14ac:dyDescent="0.2">
      <c r="A57" s="190"/>
      <c r="B57" s="193"/>
      <c r="C57" s="106" t="s">
        <v>37</v>
      </c>
      <c r="D57" s="107" t="e">
        <f>#REF!</f>
        <v>#REF!</v>
      </c>
      <c r="E57" s="133" t="str">
        <f t="shared" ref="E57:AB57" si="46">IF(ISERROR(E110/$AC111*$B55),"",(E110/$AC111*$B55))</f>
        <v/>
      </c>
      <c r="F57" s="134" t="str">
        <f t="shared" si="46"/>
        <v/>
      </c>
      <c r="G57" s="134" t="str">
        <f t="shared" si="46"/>
        <v/>
      </c>
      <c r="H57" s="134" t="str">
        <f t="shared" si="46"/>
        <v/>
      </c>
      <c r="I57" s="134" t="str">
        <f t="shared" si="46"/>
        <v/>
      </c>
      <c r="J57" s="134" t="str">
        <f t="shared" si="46"/>
        <v/>
      </c>
      <c r="K57" s="134" t="str">
        <f t="shared" si="46"/>
        <v/>
      </c>
      <c r="L57" s="134" t="str">
        <f t="shared" si="46"/>
        <v/>
      </c>
      <c r="M57" s="134" t="str">
        <f t="shared" si="46"/>
        <v/>
      </c>
      <c r="N57" s="134" t="str">
        <f t="shared" si="46"/>
        <v/>
      </c>
      <c r="O57" s="134" t="str">
        <f t="shared" si="46"/>
        <v/>
      </c>
      <c r="P57" s="134" t="str">
        <f t="shared" si="46"/>
        <v/>
      </c>
      <c r="Q57" s="134" t="str">
        <f t="shared" si="46"/>
        <v/>
      </c>
      <c r="R57" s="134" t="str">
        <f t="shared" si="46"/>
        <v/>
      </c>
      <c r="S57" s="134" t="str">
        <f t="shared" si="46"/>
        <v/>
      </c>
      <c r="T57" s="134" t="str">
        <f t="shared" si="46"/>
        <v/>
      </c>
      <c r="U57" s="134" t="str">
        <f t="shared" si="46"/>
        <v/>
      </c>
      <c r="V57" s="134" t="str">
        <f t="shared" si="46"/>
        <v/>
      </c>
      <c r="W57" s="134" t="str">
        <f t="shared" si="46"/>
        <v/>
      </c>
      <c r="X57" s="134" t="str">
        <f t="shared" si="46"/>
        <v/>
      </c>
      <c r="Y57" s="134" t="str">
        <f t="shared" si="46"/>
        <v/>
      </c>
      <c r="Z57" s="134" t="str">
        <f t="shared" si="46"/>
        <v/>
      </c>
      <c r="AA57" s="134" t="str">
        <f t="shared" si="46"/>
        <v/>
      </c>
      <c r="AB57" s="135" t="str">
        <f t="shared" si="46"/>
        <v/>
      </c>
      <c r="AC57" s="136" t="e">
        <f>+SUM(E57:AB57)*D57</f>
        <v>#REF!</v>
      </c>
      <c r="AF57" s="1" t="str">
        <f>AF53</f>
        <v>FES</v>
      </c>
      <c r="AG57" s="1">
        <f>AG56</f>
        <v>12</v>
      </c>
    </row>
    <row r="58" spans="1:33" s="121" customFormat="1" ht="16.5" thickBot="1" x14ac:dyDescent="0.25">
      <c r="A58" s="191"/>
      <c r="B58" s="194"/>
      <c r="C58" s="112" t="s">
        <v>34</v>
      </c>
      <c r="D58" s="113" t="e">
        <f>+SUM(D55:D57)</f>
        <v>#REF!</v>
      </c>
      <c r="E58" s="118" t="str">
        <f t="shared" ref="E58:AB58" si="47">IF(ISERROR(E55*$D55+E56*$D56+E57*$D57),"",(E55*$D55+E56*$D56+E57*$D57))</f>
        <v/>
      </c>
      <c r="F58" s="119" t="str">
        <f t="shared" si="47"/>
        <v/>
      </c>
      <c r="G58" s="119" t="str">
        <f t="shared" si="47"/>
        <v/>
      </c>
      <c r="H58" s="119" t="str">
        <f t="shared" si="47"/>
        <v/>
      </c>
      <c r="I58" s="119" t="str">
        <f t="shared" si="47"/>
        <v/>
      </c>
      <c r="J58" s="119" t="str">
        <f t="shared" si="47"/>
        <v/>
      </c>
      <c r="K58" s="119" t="str">
        <f t="shared" si="47"/>
        <v/>
      </c>
      <c r="L58" s="119" t="str">
        <f t="shared" si="47"/>
        <v/>
      </c>
      <c r="M58" s="119" t="str">
        <f t="shared" si="47"/>
        <v/>
      </c>
      <c r="N58" s="119" t="str">
        <f t="shared" si="47"/>
        <v/>
      </c>
      <c r="O58" s="119" t="str">
        <f t="shared" si="47"/>
        <v/>
      </c>
      <c r="P58" s="119" t="str">
        <f t="shared" si="47"/>
        <v/>
      </c>
      <c r="Q58" s="119" t="str">
        <f t="shared" si="47"/>
        <v/>
      </c>
      <c r="R58" s="119" t="str">
        <f t="shared" si="47"/>
        <v/>
      </c>
      <c r="S58" s="119" t="str">
        <f t="shared" si="47"/>
        <v/>
      </c>
      <c r="T58" s="119" t="str">
        <f t="shared" si="47"/>
        <v/>
      </c>
      <c r="U58" s="119" t="str">
        <f t="shared" si="47"/>
        <v/>
      </c>
      <c r="V58" s="119" t="str">
        <f t="shared" si="47"/>
        <v/>
      </c>
      <c r="W58" s="119" t="str">
        <f t="shared" si="47"/>
        <v/>
      </c>
      <c r="X58" s="119" t="str">
        <f t="shared" si="47"/>
        <v/>
      </c>
      <c r="Y58" s="119" t="str">
        <f t="shared" si="47"/>
        <v/>
      </c>
      <c r="Z58" s="119" t="str">
        <f t="shared" si="47"/>
        <v/>
      </c>
      <c r="AA58" s="119" t="str">
        <f t="shared" si="47"/>
        <v/>
      </c>
      <c r="AB58" s="120" t="str">
        <f t="shared" si="47"/>
        <v/>
      </c>
      <c r="AC58" s="137" t="e">
        <f>+SUM(AC55:AC57)</f>
        <v>#REF!</v>
      </c>
    </row>
    <row r="59" spans="1:33" s="5" customFormat="1" ht="12.75" x14ac:dyDescent="0.2">
      <c r="P59" s="37"/>
      <c r="AC59" s="39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Z61" s="7" t="s">
        <v>58</v>
      </c>
    </row>
    <row r="62" spans="1:33" s="5" customFormat="1" ht="18.75" thickBot="1" x14ac:dyDescent="0.3">
      <c r="B62" s="38"/>
      <c r="Z62" s="7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87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88"/>
      <c r="B65" s="196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88"/>
      <c r="B66" s="196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89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8">SUMPRODUCT($D64:$D66,F64:F66)</f>
        <v>#REF!</v>
      </c>
      <c r="G67" s="29" t="e">
        <f t="shared" si="48"/>
        <v>#REF!</v>
      </c>
      <c r="H67" s="29" t="e">
        <f t="shared" si="48"/>
        <v>#REF!</v>
      </c>
      <c r="I67" s="29" t="e">
        <f t="shared" si="48"/>
        <v>#REF!</v>
      </c>
      <c r="J67" s="29" t="e">
        <f t="shared" si="48"/>
        <v>#REF!</v>
      </c>
      <c r="K67" s="29" t="e">
        <f t="shared" si="48"/>
        <v>#REF!</v>
      </c>
      <c r="L67" s="29" t="e">
        <f t="shared" si="48"/>
        <v>#REF!</v>
      </c>
      <c r="M67" s="29" t="e">
        <f t="shared" si="48"/>
        <v>#REF!</v>
      </c>
      <c r="N67" s="29" t="e">
        <f t="shared" si="48"/>
        <v>#REF!</v>
      </c>
      <c r="O67" s="29" t="e">
        <f t="shared" si="48"/>
        <v>#REF!</v>
      </c>
      <c r="P67" s="29" t="e">
        <f t="shared" si="48"/>
        <v>#REF!</v>
      </c>
      <c r="Q67" s="29" t="e">
        <f t="shared" si="48"/>
        <v>#REF!</v>
      </c>
      <c r="R67" s="29" t="e">
        <f t="shared" si="48"/>
        <v>#REF!</v>
      </c>
      <c r="S67" s="29" t="e">
        <f t="shared" si="48"/>
        <v>#REF!</v>
      </c>
      <c r="T67" s="29" t="e">
        <f t="shared" si="48"/>
        <v>#REF!</v>
      </c>
      <c r="U67" s="29" t="e">
        <f t="shared" si="48"/>
        <v>#REF!</v>
      </c>
      <c r="V67" s="29" t="e">
        <f t="shared" si="48"/>
        <v>#REF!</v>
      </c>
      <c r="W67" s="29" t="e">
        <f t="shared" si="48"/>
        <v>#REF!</v>
      </c>
      <c r="X67" s="29" t="e">
        <f t="shared" si="48"/>
        <v>#REF!</v>
      </c>
      <c r="Y67" s="29" t="e">
        <f t="shared" si="48"/>
        <v>#REF!</v>
      </c>
      <c r="Z67" s="29" t="e">
        <f t="shared" si="48"/>
        <v>#REF!</v>
      </c>
      <c r="AA67" s="29" t="e">
        <f t="shared" si="48"/>
        <v>#REF!</v>
      </c>
      <c r="AB67" s="29" t="e">
        <f t="shared" si="48"/>
        <v>#REF!</v>
      </c>
      <c r="AC67" s="30" t="e">
        <f>+SUM(E67:AB67)</f>
        <v>#REF!</v>
      </c>
    </row>
    <row r="68" spans="1:29" ht="15" x14ac:dyDescent="0.2">
      <c r="A68" s="187" t="e">
        <f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88"/>
      <c r="B69" s="196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88"/>
      <c r="B70" s="196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89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49">SUMPRODUCT($D68:$D70,F68:F70)</f>
        <v>#REF!</v>
      </c>
      <c r="G71" s="29" t="e">
        <f t="shared" si="49"/>
        <v>#REF!</v>
      </c>
      <c r="H71" s="29" t="e">
        <f t="shared" si="49"/>
        <v>#REF!</v>
      </c>
      <c r="I71" s="29" t="e">
        <f t="shared" si="49"/>
        <v>#REF!</v>
      </c>
      <c r="J71" s="29" t="e">
        <f t="shared" si="49"/>
        <v>#REF!</v>
      </c>
      <c r="K71" s="29" t="e">
        <f t="shared" si="49"/>
        <v>#REF!</v>
      </c>
      <c r="L71" s="29" t="e">
        <f t="shared" si="49"/>
        <v>#REF!</v>
      </c>
      <c r="M71" s="29" t="e">
        <f t="shared" si="49"/>
        <v>#REF!</v>
      </c>
      <c r="N71" s="29" t="e">
        <f t="shared" si="49"/>
        <v>#REF!</v>
      </c>
      <c r="O71" s="29" t="e">
        <f t="shared" si="49"/>
        <v>#REF!</v>
      </c>
      <c r="P71" s="29" t="e">
        <f t="shared" si="49"/>
        <v>#REF!</v>
      </c>
      <c r="Q71" s="29" t="e">
        <f t="shared" si="49"/>
        <v>#REF!</v>
      </c>
      <c r="R71" s="29" t="e">
        <f t="shared" si="49"/>
        <v>#REF!</v>
      </c>
      <c r="S71" s="29" t="e">
        <f t="shared" si="49"/>
        <v>#REF!</v>
      </c>
      <c r="T71" s="29" t="e">
        <f t="shared" si="49"/>
        <v>#REF!</v>
      </c>
      <c r="U71" s="29" t="e">
        <f t="shared" si="49"/>
        <v>#REF!</v>
      </c>
      <c r="V71" s="29" t="e">
        <f t="shared" si="49"/>
        <v>#REF!</v>
      </c>
      <c r="W71" s="29" t="e">
        <f t="shared" si="49"/>
        <v>#REF!</v>
      </c>
      <c r="X71" s="29" t="e">
        <f t="shared" si="49"/>
        <v>#REF!</v>
      </c>
      <c r="Y71" s="29" t="e">
        <f t="shared" si="49"/>
        <v>#REF!</v>
      </c>
      <c r="Z71" s="29" t="e">
        <f t="shared" si="49"/>
        <v>#REF!</v>
      </c>
      <c r="AA71" s="29" t="e">
        <f t="shared" si="49"/>
        <v>#REF!</v>
      </c>
      <c r="AB71" s="29" t="e">
        <f t="shared" si="49"/>
        <v>#REF!</v>
      </c>
      <c r="AC71" s="30" t="e">
        <f>+SUM(E71:AB71)</f>
        <v>#REF!</v>
      </c>
    </row>
    <row r="72" spans="1:29" ht="15" x14ac:dyDescent="0.2">
      <c r="A72" s="187" t="e">
        <f t="shared" ref="A72" si="50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88"/>
      <c r="B73" s="196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88"/>
      <c r="B74" s="196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89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1">SUMPRODUCT($D72:$D74,F72:F74)</f>
        <v>#REF!</v>
      </c>
      <c r="G75" s="29" t="e">
        <f t="shared" si="51"/>
        <v>#REF!</v>
      </c>
      <c r="H75" s="29" t="e">
        <f t="shared" si="51"/>
        <v>#REF!</v>
      </c>
      <c r="I75" s="29" t="e">
        <f t="shared" si="51"/>
        <v>#REF!</v>
      </c>
      <c r="J75" s="29" t="e">
        <f t="shared" si="51"/>
        <v>#REF!</v>
      </c>
      <c r="K75" s="29" t="e">
        <f t="shared" si="51"/>
        <v>#REF!</v>
      </c>
      <c r="L75" s="29" t="e">
        <f t="shared" si="51"/>
        <v>#REF!</v>
      </c>
      <c r="M75" s="29" t="e">
        <f t="shared" si="51"/>
        <v>#REF!</v>
      </c>
      <c r="N75" s="29" t="e">
        <f t="shared" si="51"/>
        <v>#REF!</v>
      </c>
      <c r="O75" s="29" t="e">
        <f t="shared" si="51"/>
        <v>#REF!</v>
      </c>
      <c r="P75" s="29" t="e">
        <f t="shared" si="51"/>
        <v>#REF!</v>
      </c>
      <c r="Q75" s="29" t="e">
        <f t="shared" si="51"/>
        <v>#REF!</v>
      </c>
      <c r="R75" s="29" t="e">
        <f t="shared" si="51"/>
        <v>#REF!</v>
      </c>
      <c r="S75" s="29" t="e">
        <f t="shared" si="51"/>
        <v>#REF!</v>
      </c>
      <c r="T75" s="29" t="e">
        <f t="shared" si="51"/>
        <v>#REF!</v>
      </c>
      <c r="U75" s="29" t="e">
        <f t="shared" si="51"/>
        <v>#REF!</v>
      </c>
      <c r="V75" s="29" t="e">
        <f t="shared" si="51"/>
        <v>#REF!</v>
      </c>
      <c r="W75" s="29" t="e">
        <f t="shared" si="51"/>
        <v>#REF!</v>
      </c>
      <c r="X75" s="29" t="e">
        <f t="shared" si="51"/>
        <v>#REF!</v>
      </c>
      <c r="Y75" s="29" t="e">
        <f t="shared" si="51"/>
        <v>#REF!</v>
      </c>
      <c r="Z75" s="29" t="e">
        <f t="shared" si="51"/>
        <v>#REF!</v>
      </c>
      <c r="AA75" s="29" t="e">
        <f t="shared" si="51"/>
        <v>#REF!</v>
      </c>
      <c r="AB75" s="29" t="e">
        <f t="shared" si="51"/>
        <v>#REF!</v>
      </c>
      <c r="AC75" s="30" t="e">
        <f>+SUM(E75:AB75)</f>
        <v>#REF!</v>
      </c>
    </row>
    <row r="76" spans="1:29" ht="15" x14ac:dyDescent="0.2">
      <c r="A76" s="187" t="e">
        <f t="shared" ref="A76" si="52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88"/>
      <c r="B77" s="196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88"/>
      <c r="B78" s="196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89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3">SUMPRODUCT($D76:$D78,F76:F78)</f>
        <v>#REF!</v>
      </c>
      <c r="G79" s="29" t="e">
        <f t="shared" si="53"/>
        <v>#REF!</v>
      </c>
      <c r="H79" s="29" t="e">
        <f t="shared" si="53"/>
        <v>#REF!</v>
      </c>
      <c r="I79" s="29" t="e">
        <f t="shared" si="53"/>
        <v>#REF!</v>
      </c>
      <c r="J79" s="29" t="e">
        <f t="shared" si="53"/>
        <v>#REF!</v>
      </c>
      <c r="K79" s="29" t="e">
        <f t="shared" si="53"/>
        <v>#REF!</v>
      </c>
      <c r="L79" s="29" t="e">
        <f t="shared" si="53"/>
        <v>#REF!</v>
      </c>
      <c r="M79" s="29" t="e">
        <f t="shared" si="53"/>
        <v>#REF!</v>
      </c>
      <c r="N79" s="29" t="e">
        <f t="shared" si="53"/>
        <v>#REF!</v>
      </c>
      <c r="O79" s="29" t="e">
        <f t="shared" si="53"/>
        <v>#REF!</v>
      </c>
      <c r="P79" s="29" t="e">
        <f t="shared" si="53"/>
        <v>#REF!</v>
      </c>
      <c r="Q79" s="29" t="e">
        <f t="shared" si="53"/>
        <v>#REF!</v>
      </c>
      <c r="R79" s="29" t="e">
        <f t="shared" si="53"/>
        <v>#REF!</v>
      </c>
      <c r="S79" s="29" t="e">
        <f t="shared" si="53"/>
        <v>#REF!</v>
      </c>
      <c r="T79" s="29" t="e">
        <f t="shared" si="53"/>
        <v>#REF!</v>
      </c>
      <c r="U79" s="29" t="e">
        <f t="shared" si="53"/>
        <v>#REF!</v>
      </c>
      <c r="V79" s="29" t="e">
        <f t="shared" si="53"/>
        <v>#REF!</v>
      </c>
      <c r="W79" s="29" t="e">
        <f t="shared" si="53"/>
        <v>#REF!</v>
      </c>
      <c r="X79" s="29" t="e">
        <f t="shared" si="53"/>
        <v>#REF!</v>
      </c>
      <c r="Y79" s="29" t="e">
        <f t="shared" si="53"/>
        <v>#REF!</v>
      </c>
      <c r="Z79" s="29" t="e">
        <f t="shared" si="53"/>
        <v>#REF!</v>
      </c>
      <c r="AA79" s="29" t="e">
        <f t="shared" si="53"/>
        <v>#REF!</v>
      </c>
      <c r="AB79" s="29" t="e">
        <f t="shared" si="53"/>
        <v>#REF!</v>
      </c>
      <c r="AC79" s="30" t="e">
        <f>+SUM(E79:AB79)</f>
        <v>#REF!</v>
      </c>
    </row>
    <row r="80" spans="1:29" ht="15" x14ac:dyDescent="0.2">
      <c r="A80" s="187" t="e">
        <f t="shared" ref="A80" si="54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88"/>
      <c r="B81" s="196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88"/>
      <c r="B82" s="196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89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5">SUMPRODUCT($D80:$D82,F80:F82)</f>
        <v>#REF!</v>
      </c>
      <c r="G83" s="29" t="e">
        <f t="shared" si="55"/>
        <v>#REF!</v>
      </c>
      <c r="H83" s="29" t="e">
        <f t="shared" si="55"/>
        <v>#REF!</v>
      </c>
      <c r="I83" s="29" t="e">
        <f t="shared" si="55"/>
        <v>#REF!</v>
      </c>
      <c r="J83" s="29" t="e">
        <f t="shared" si="55"/>
        <v>#REF!</v>
      </c>
      <c r="K83" s="29" t="e">
        <f t="shared" si="55"/>
        <v>#REF!</v>
      </c>
      <c r="L83" s="29" t="e">
        <f t="shared" si="55"/>
        <v>#REF!</v>
      </c>
      <c r="M83" s="29" t="e">
        <f t="shared" si="55"/>
        <v>#REF!</v>
      </c>
      <c r="N83" s="29" t="e">
        <f t="shared" si="55"/>
        <v>#REF!</v>
      </c>
      <c r="O83" s="29" t="e">
        <f t="shared" si="55"/>
        <v>#REF!</v>
      </c>
      <c r="P83" s="29" t="e">
        <f t="shared" si="55"/>
        <v>#REF!</v>
      </c>
      <c r="Q83" s="29" t="e">
        <f t="shared" si="55"/>
        <v>#REF!</v>
      </c>
      <c r="R83" s="29" t="e">
        <f t="shared" si="55"/>
        <v>#REF!</v>
      </c>
      <c r="S83" s="29" t="e">
        <f t="shared" si="55"/>
        <v>#REF!</v>
      </c>
      <c r="T83" s="29" t="e">
        <f t="shared" si="55"/>
        <v>#REF!</v>
      </c>
      <c r="U83" s="29" t="e">
        <f t="shared" si="55"/>
        <v>#REF!</v>
      </c>
      <c r="V83" s="29" t="e">
        <f t="shared" si="55"/>
        <v>#REF!</v>
      </c>
      <c r="W83" s="29" t="e">
        <f t="shared" si="55"/>
        <v>#REF!</v>
      </c>
      <c r="X83" s="29" t="e">
        <f t="shared" si="55"/>
        <v>#REF!</v>
      </c>
      <c r="Y83" s="29" t="e">
        <f t="shared" si="55"/>
        <v>#REF!</v>
      </c>
      <c r="Z83" s="29" t="e">
        <f t="shared" si="55"/>
        <v>#REF!</v>
      </c>
      <c r="AA83" s="29" t="e">
        <f t="shared" si="55"/>
        <v>#REF!</v>
      </c>
      <c r="AB83" s="29" t="e">
        <f t="shared" si="55"/>
        <v>#REF!</v>
      </c>
      <c r="AC83" s="30" t="e">
        <f>+SUM(E83:AB83)</f>
        <v>#REF!</v>
      </c>
    </row>
    <row r="84" spans="1:29" ht="15" x14ac:dyDescent="0.2">
      <c r="A84" s="187" t="e">
        <f t="shared" ref="A84" si="56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88"/>
      <c r="B85" s="196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88"/>
      <c r="B86" s="196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89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57">SUMPRODUCT($D84:$D86,F84:F86)</f>
        <v>#REF!</v>
      </c>
      <c r="G87" s="29" t="e">
        <f t="shared" ref="G87" si="58">SUMPRODUCT($D84:$D86,G84:G86)</f>
        <v>#REF!</v>
      </c>
      <c r="H87" s="29" t="e">
        <f t="shared" ref="H87" si="59">SUMPRODUCT($D84:$D86,H84:H86)</f>
        <v>#REF!</v>
      </c>
      <c r="I87" s="29" t="e">
        <f t="shared" ref="I87" si="60">SUMPRODUCT($D84:$D86,I84:I86)</f>
        <v>#REF!</v>
      </c>
      <c r="J87" s="29" t="e">
        <f t="shared" ref="J87" si="61">SUMPRODUCT($D84:$D86,J84:J86)</f>
        <v>#REF!</v>
      </c>
      <c r="K87" s="29" t="e">
        <f t="shared" ref="K87" si="62">SUMPRODUCT($D84:$D86,K84:K86)</f>
        <v>#REF!</v>
      </c>
      <c r="L87" s="29" t="e">
        <f t="shared" ref="L87" si="63">SUMPRODUCT($D84:$D86,L84:L86)</f>
        <v>#REF!</v>
      </c>
      <c r="M87" s="29" t="e">
        <f t="shared" ref="M87" si="64">SUMPRODUCT($D84:$D86,M84:M86)</f>
        <v>#REF!</v>
      </c>
      <c r="N87" s="29" t="e">
        <f t="shared" ref="N87" si="65">SUMPRODUCT($D84:$D86,N84:N86)</f>
        <v>#REF!</v>
      </c>
      <c r="O87" s="29" t="e">
        <f t="shared" ref="O87" si="66">SUMPRODUCT($D84:$D86,O84:O86)</f>
        <v>#REF!</v>
      </c>
      <c r="P87" s="29" t="e">
        <f t="shared" ref="P87" si="67">SUMPRODUCT($D84:$D86,P84:P86)</f>
        <v>#REF!</v>
      </c>
      <c r="Q87" s="29" t="e">
        <f t="shared" ref="Q87" si="68">SUMPRODUCT($D84:$D86,Q84:Q86)</f>
        <v>#REF!</v>
      </c>
      <c r="R87" s="29" t="e">
        <f t="shared" ref="R87" si="69">SUMPRODUCT($D84:$D86,R84:R86)</f>
        <v>#REF!</v>
      </c>
      <c r="S87" s="29" t="e">
        <f t="shared" ref="S87" si="70">SUMPRODUCT($D84:$D86,S84:S86)</f>
        <v>#REF!</v>
      </c>
      <c r="T87" s="29" t="e">
        <f t="shared" ref="T87" si="71">SUMPRODUCT($D84:$D86,T84:T86)</f>
        <v>#REF!</v>
      </c>
      <c r="U87" s="29" t="e">
        <f t="shared" ref="U87" si="72">SUMPRODUCT($D84:$D86,U84:U86)</f>
        <v>#REF!</v>
      </c>
      <c r="V87" s="29" t="e">
        <f t="shared" ref="V87" si="73">SUMPRODUCT($D84:$D86,V84:V86)</f>
        <v>#REF!</v>
      </c>
      <c r="W87" s="29" t="e">
        <f t="shared" ref="W87" si="74">SUMPRODUCT($D84:$D86,W84:W86)</f>
        <v>#REF!</v>
      </c>
      <c r="X87" s="29" t="e">
        <f t="shared" ref="X87" si="75">SUMPRODUCT($D84:$D86,X84:X86)</f>
        <v>#REF!</v>
      </c>
      <c r="Y87" s="29" t="e">
        <f t="shared" ref="Y87" si="76">SUMPRODUCT($D84:$D86,Y84:Y86)</f>
        <v>#REF!</v>
      </c>
      <c r="Z87" s="29" t="e">
        <f t="shared" ref="Z87" si="77">SUMPRODUCT($D84:$D86,Z84:Z86)</f>
        <v>#REF!</v>
      </c>
      <c r="AA87" s="29" t="e">
        <f t="shared" ref="AA87" si="78">SUMPRODUCT($D84:$D86,AA84:AA86)</f>
        <v>#REF!</v>
      </c>
      <c r="AB87" s="29" t="e">
        <f t="shared" ref="AB87" si="79">SUMPRODUCT($D84:$D86,AB84:AB86)</f>
        <v>#REF!</v>
      </c>
      <c r="AC87" s="30" t="e">
        <f>+SUM(E87:AB87)</f>
        <v>#REF!</v>
      </c>
    </row>
    <row r="88" spans="1:29" ht="15" x14ac:dyDescent="0.2">
      <c r="A88" s="187" t="e">
        <f t="shared" ref="A88" si="8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88"/>
      <c r="B89" s="196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88"/>
      <c r="B90" s="196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89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81">SUMPRODUCT($D88:$D90,F88:F90)</f>
        <v>#REF!</v>
      </c>
      <c r="G91" s="29" t="e">
        <f t="shared" ref="G91" si="82">SUMPRODUCT($D88:$D90,G88:G90)</f>
        <v>#REF!</v>
      </c>
      <c r="H91" s="29" t="e">
        <f t="shared" ref="H91" si="83">SUMPRODUCT($D88:$D90,H88:H90)</f>
        <v>#REF!</v>
      </c>
      <c r="I91" s="29" t="e">
        <f t="shared" ref="I91" si="84">SUMPRODUCT($D88:$D90,I88:I90)</f>
        <v>#REF!</v>
      </c>
      <c r="J91" s="29" t="e">
        <f t="shared" ref="J91" si="85">SUMPRODUCT($D88:$D90,J88:J90)</f>
        <v>#REF!</v>
      </c>
      <c r="K91" s="29" t="e">
        <f t="shared" ref="K91" si="86">SUMPRODUCT($D88:$D90,K88:K90)</f>
        <v>#REF!</v>
      </c>
      <c r="L91" s="29" t="e">
        <f t="shared" ref="L91" si="87">SUMPRODUCT($D88:$D90,L88:L90)</f>
        <v>#REF!</v>
      </c>
      <c r="M91" s="29" t="e">
        <f t="shared" ref="M91" si="88">SUMPRODUCT($D88:$D90,M88:M90)</f>
        <v>#REF!</v>
      </c>
      <c r="N91" s="29" t="e">
        <f t="shared" ref="N91" si="89">SUMPRODUCT($D88:$D90,N88:N90)</f>
        <v>#REF!</v>
      </c>
      <c r="O91" s="29" t="e">
        <f t="shared" ref="O91" si="90">SUMPRODUCT($D88:$D90,O88:O90)</f>
        <v>#REF!</v>
      </c>
      <c r="P91" s="29" t="e">
        <f t="shared" ref="P91" si="91">SUMPRODUCT($D88:$D90,P88:P90)</f>
        <v>#REF!</v>
      </c>
      <c r="Q91" s="29" t="e">
        <f t="shared" ref="Q91" si="92">SUMPRODUCT($D88:$D90,Q88:Q90)</f>
        <v>#REF!</v>
      </c>
      <c r="R91" s="29" t="e">
        <f t="shared" ref="R91" si="93">SUMPRODUCT($D88:$D90,R88:R90)</f>
        <v>#REF!</v>
      </c>
      <c r="S91" s="29" t="e">
        <f t="shared" ref="S91" si="94">SUMPRODUCT($D88:$D90,S88:S90)</f>
        <v>#REF!</v>
      </c>
      <c r="T91" s="29" t="e">
        <f t="shared" ref="T91" si="95">SUMPRODUCT($D88:$D90,T88:T90)</f>
        <v>#REF!</v>
      </c>
      <c r="U91" s="29" t="e">
        <f t="shared" ref="U91" si="96">SUMPRODUCT($D88:$D90,U88:U90)</f>
        <v>#REF!</v>
      </c>
      <c r="V91" s="29" t="e">
        <f t="shared" ref="V91" si="97">SUMPRODUCT($D88:$D90,V88:V90)</f>
        <v>#REF!</v>
      </c>
      <c r="W91" s="29" t="e">
        <f t="shared" ref="W91" si="98">SUMPRODUCT($D88:$D90,W88:W90)</f>
        <v>#REF!</v>
      </c>
      <c r="X91" s="29" t="e">
        <f t="shared" ref="X91" si="99">SUMPRODUCT($D88:$D90,X88:X90)</f>
        <v>#REF!</v>
      </c>
      <c r="Y91" s="29" t="e">
        <f t="shared" ref="Y91" si="100">SUMPRODUCT($D88:$D90,Y88:Y90)</f>
        <v>#REF!</v>
      </c>
      <c r="Z91" s="29" t="e">
        <f t="shared" ref="Z91" si="101">SUMPRODUCT($D88:$D90,Z88:Z90)</f>
        <v>#REF!</v>
      </c>
      <c r="AA91" s="29" t="e">
        <f t="shared" ref="AA91" si="102">SUMPRODUCT($D88:$D90,AA88:AA90)</f>
        <v>#REF!</v>
      </c>
      <c r="AB91" s="29" t="e">
        <f t="shared" ref="AB91" si="103">SUMPRODUCT($D88:$D90,AB88:AB90)</f>
        <v>#REF!</v>
      </c>
      <c r="AC91" s="30" t="e">
        <f>+SUM(E91:AB91)</f>
        <v>#REF!</v>
      </c>
    </row>
    <row r="92" spans="1:29" ht="15" x14ac:dyDescent="0.2">
      <c r="A92" s="187" t="e">
        <f t="shared" ref="A92" si="104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88"/>
      <c r="B93" s="196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88"/>
      <c r="B94" s="196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89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05">SUMPRODUCT($D92:$D94,F92:F94)</f>
        <v>#REF!</v>
      </c>
      <c r="G95" s="29" t="e">
        <f t="shared" ref="G95" si="106">SUMPRODUCT($D92:$D94,G92:G94)</f>
        <v>#REF!</v>
      </c>
      <c r="H95" s="29" t="e">
        <f t="shared" ref="H95" si="107">SUMPRODUCT($D92:$D94,H92:H94)</f>
        <v>#REF!</v>
      </c>
      <c r="I95" s="29" t="e">
        <f t="shared" ref="I95" si="108">SUMPRODUCT($D92:$D94,I92:I94)</f>
        <v>#REF!</v>
      </c>
      <c r="J95" s="29" t="e">
        <f t="shared" ref="J95" si="109">SUMPRODUCT($D92:$D94,J92:J94)</f>
        <v>#REF!</v>
      </c>
      <c r="K95" s="29" t="e">
        <f t="shared" ref="K95" si="110">SUMPRODUCT($D92:$D94,K92:K94)</f>
        <v>#REF!</v>
      </c>
      <c r="L95" s="29" t="e">
        <f t="shared" ref="L95" si="111">SUMPRODUCT($D92:$D94,L92:L94)</f>
        <v>#REF!</v>
      </c>
      <c r="M95" s="29" t="e">
        <f t="shared" ref="M95" si="112">SUMPRODUCT($D92:$D94,M92:M94)</f>
        <v>#REF!</v>
      </c>
      <c r="N95" s="29" t="e">
        <f t="shared" ref="N95" si="113">SUMPRODUCT($D92:$D94,N92:N94)</f>
        <v>#REF!</v>
      </c>
      <c r="O95" s="29" t="e">
        <f t="shared" ref="O95" si="114">SUMPRODUCT($D92:$D94,O92:O94)</f>
        <v>#REF!</v>
      </c>
      <c r="P95" s="29" t="e">
        <f t="shared" ref="P95" si="115">SUMPRODUCT($D92:$D94,P92:P94)</f>
        <v>#REF!</v>
      </c>
      <c r="Q95" s="29" t="e">
        <f t="shared" ref="Q95" si="116">SUMPRODUCT($D92:$D94,Q92:Q94)</f>
        <v>#REF!</v>
      </c>
      <c r="R95" s="29" t="e">
        <f t="shared" ref="R95" si="117">SUMPRODUCT($D92:$D94,R92:R94)</f>
        <v>#REF!</v>
      </c>
      <c r="S95" s="29" t="e">
        <f t="shared" ref="S95" si="118">SUMPRODUCT($D92:$D94,S92:S94)</f>
        <v>#REF!</v>
      </c>
      <c r="T95" s="29" t="e">
        <f t="shared" ref="T95" si="119">SUMPRODUCT($D92:$D94,T92:T94)</f>
        <v>#REF!</v>
      </c>
      <c r="U95" s="29" t="e">
        <f t="shared" ref="U95" si="120">SUMPRODUCT($D92:$D94,U92:U94)</f>
        <v>#REF!</v>
      </c>
      <c r="V95" s="29" t="e">
        <f t="shared" ref="V95" si="121">SUMPRODUCT($D92:$D94,V92:V94)</f>
        <v>#REF!</v>
      </c>
      <c r="W95" s="29" t="e">
        <f t="shared" ref="W95" si="122">SUMPRODUCT($D92:$D94,W92:W94)</f>
        <v>#REF!</v>
      </c>
      <c r="X95" s="29" t="e">
        <f t="shared" ref="X95" si="123">SUMPRODUCT($D92:$D94,X92:X94)</f>
        <v>#REF!</v>
      </c>
      <c r="Y95" s="29" t="e">
        <f t="shared" ref="Y95" si="124">SUMPRODUCT($D92:$D94,Y92:Y94)</f>
        <v>#REF!</v>
      </c>
      <c r="Z95" s="29" t="e">
        <f t="shared" ref="Z95" si="125">SUMPRODUCT($D92:$D94,Z92:Z94)</f>
        <v>#REF!</v>
      </c>
      <c r="AA95" s="29" t="e">
        <f t="shared" ref="AA95" si="126">SUMPRODUCT($D92:$D94,AA92:AA94)</f>
        <v>#REF!</v>
      </c>
      <c r="AB95" s="29" t="e">
        <f t="shared" ref="AB95" si="127">SUMPRODUCT($D92:$D94,AB92:AB94)</f>
        <v>#REF!</v>
      </c>
      <c r="AC95" s="30" t="e">
        <f>+SUM(E95:AB95)</f>
        <v>#REF!</v>
      </c>
    </row>
    <row r="96" spans="1:29" ht="15" x14ac:dyDescent="0.2">
      <c r="A96" s="187" t="e">
        <f t="shared" ref="A96" si="128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88"/>
      <c r="B97" s="196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88"/>
      <c r="B98" s="196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89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129">SUMPRODUCT($D96:$D98,F96:F98)</f>
        <v>#REF!</v>
      </c>
      <c r="G99" s="29" t="e">
        <f t="shared" ref="G99" si="130">SUMPRODUCT($D96:$D98,G96:G98)</f>
        <v>#REF!</v>
      </c>
      <c r="H99" s="29" t="e">
        <f t="shared" ref="H99" si="131">SUMPRODUCT($D96:$D98,H96:H98)</f>
        <v>#REF!</v>
      </c>
      <c r="I99" s="29" t="e">
        <f t="shared" ref="I99" si="132">SUMPRODUCT($D96:$D98,I96:I98)</f>
        <v>#REF!</v>
      </c>
      <c r="J99" s="29" t="e">
        <f t="shared" ref="J99" si="133">SUMPRODUCT($D96:$D98,J96:J98)</f>
        <v>#REF!</v>
      </c>
      <c r="K99" s="29" t="e">
        <f t="shared" ref="K99" si="134">SUMPRODUCT($D96:$D98,K96:K98)</f>
        <v>#REF!</v>
      </c>
      <c r="L99" s="29" t="e">
        <f t="shared" ref="L99" si="135">SUMPRODUCT($D96:$D98,L96:L98)</f>
        <v>#REF!</v>
      </c>
      <c r="M99" s="29" t="e">
        <f t="shared" ref="M99" si="136">SUMPRODUCT($D96:$D98,M96:M98)</f>
        <v>#REF!</v>
      </c>
      <c r="N99" s="29" t="e">
        <f t="shared" ref="N99" si="137">SUMPRODUCT($D96:$D98,N96:N98)</f>
        <v>#REF!</v>
      </c>
      <c r="O99" s="29" t="e">
        <f t="shared" ref="O99" si="138">SUMPRODUCT($D96:$D98,O96:O98)</f>
        <v>#REF!</v>
      </c>
      <c r="P99" s="29" t="e">
        <f t="shared" ref="P99" si="139">SUMPRODUCT($D96:$D98,P96:P98)</f>
        <v>#REF!</v>
      </c>
      <c r="Q99" s="29" t="e">
        <f t="shared" ref="Q99" si="140">SUMPRODUCT($D96:$D98,Q96:Q98)</f>
        <v>#REF!</v>
      </c>
      <c r="R99" s="29" t="e">
        <f t="shared" ref="R99" si="141">SUMPRODUCT($D96:$D98,R96:R98)</f>
        <v>#REF!</v>
      </c>
      <c r="S99" s="29" t="e">
        <f t="shared" ref="S99" si="142">SUMPRODUCT($D96:$D98,S96:S98)</f>
        <v>#REF!</v>
      </c>
      <c r="T99" s="29" t="e">
        <f t="shared" ref="T99" si="143">SUMPRODUCT($D96:$D98,T96:T98)</f>
        <v>#REF!</v>
      </c>
      <c r="U99" s="29" t="e">
        <f t="shared" ref="U99" si="144">SUMPRODUCT($D96:$D98,U96:U98)</f>
        <v>#REF!</v>
      </c>
      <c r="V99" s="29" t="e">
        <f t="shared" ref="V99" si="145">SUMPRODUCT($D96:$D98,V96:V98)</f>
        <v>#REF!</v>
      </c>
      <c r="W99" s="29" t="e">
        <f t="shared" ref="W99" si="146">SUMPRODUCT($D96:$D98,W96:W98)</f>
        <v>#REF!</v>
      </c>
      <c r="X99" s="29" t="e">
        <f t="shared" ref="X99" si="147">SUMPRODUCT($D96:$D98,X96:X98)</f>
        <v>#REF!</v>
      </c>
      <c r="Y99" s="29" t="e">
        <f t="shared" ref="Y99" si="148">SUMPRODUCT($D96:$D98,Y96:Y98)</f>
        <v>#REF!</v>
      </c>
      <c r="Z99" s="29" t="e">
        <f t="shared" ref="Z99" si="149">SUMPRODUCT($D96:$D98,Z96:Z98)</f>
        <v>#REF!</v>
      </c>
      <c r="AA99" s="29" t="e">
        <f t="shared" ref="AA99" si="150">SUMPRODUCT($D96:$D98,AA96:AA98)</f>
        <v>#REF!</v>
      </c>
      <c r="AB99" s="29" t="e">
        <f t="shared" ref="AB99" si="151">SUMPRODUCT($D96:$D98,AB96:AB98)</f>
        <v>#REF!</v>
      </c>
      <c r="AC99" s="30" t="e">
        <f>+SUM(E99:AB99)</f>
        <v>#REF!</v>
      </c>
    </row>
    <row r="100" spans="1:29" ht="15" x14ac:dyDescent="0.2">
      <c r="A100" s="187" t="e">
        <f t="shared" ref="A100" si="152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88"/>
      <c r="B101" s="196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88"/>
      <c r="B102" s="196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89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153">SUMPRODUCT($D100:$D102,F100:F102)</f>
        <v>#REF!</v>
      </c>
      <c r="G103" s="29" t="e">
        <f t="shared" ref="G103" si="154">SUMPRODUCT($D100:$D102,G100:G102)</f>
        <v>#REF!</v>
      </c>
      <c r="H103" s="29" t="e">
        <f t="shared" ref="H103" si="155">SUMPRODUCT($D100:$D102,H100:H102)</f>
        <v>#REF!</v>
      </c>
      <c r="I103" s="29" t="e">
        <f t="shared" ref="I103" si="156">SUMPRODUCT($D100:$D102,I100:I102)</f>
        <v>#REF!</v>
      </c>
      <c r="J103" s="29" t="e">
        <f t="shared" ref="J103" si="157">SUMPRODUCT($D100:$D102,J100:J102)</f>
        <v>#REF!</v>
      </c>
      <c r="K103" s="29" t="e">
        <f t="shared" ref="K103" si="158">SUMPRODUCT($D100:$D102,K100:K102)</f>
        <v>#REF!</v>
      </c>
      <c r="L103" s="29" t="e">
        <f t="shared" ref="L103" si="159">SUMPRODUCT($D100:$D102,L100:L102)</f>
        <v>#REF!</v>
      </c>
      <c r="M103" s="29" t="e">
        <f t="shared" ref="M103" si="160">SUMPRODUCT($D100:$D102,M100:M102)</f>
        <v>#REF!</v>
      </c>
      <c r="N103" s="29" t="e">
        <f t="shared" ref="N103" si="161">SUMPRODUCT($D100:$D102,N100:N102)</f>
        <v>#REF!</v>
      </c>
      <c r="O103" s="29" t="e">
        <f t="shared" ref="O103" si="162">SUMPRODUCT($D100:$D102,O100:O102)</f>
        <v>#REF!</v>
      </c>
      <c r="P103" s="29" t="e">
        <f t="shared" ref="P103" si="163">SUMPRODUCT($D100:$D102,P100:P102)</f>
        <v>#REF!</v>
      </c>
      <c r="Q103" s="29" t="e">
        <f t="shared" ref="Q103" si="164">SUMPRODUCT($D100:$D102,Q100:Q102)</f>
        <v>#REF!</v>
      </c>
      <c r="R103" s="29" t="e">
        <f t="shared" ref="R103" si="165">SUMPRODUCT($D100:$D102,R100:R102)</f>
        <v>#REF!</v>
      </c>
      <c r="S103" s="29" t="e">
        <f t="shared" ref="S103" si="166">SUMPRODUCT($D100:$D102,S100:S102)</f>
        <v>#REF!</v>
      </c>
      <c r="T103" s="29" t="e">
        <f t="shared" ref="T103" si="167">SUMPRODUCT($D100:$D102,T100:T102)</f>
        <v>#REF!</v>
      </c>
      <c r="U103" s="29" t="e">
        <f t="shared" ref="U103" si="168">SUMPRODUCT($D100:$D102,U100:U102)</f>
        <v>#REF!</v>
      </c>
      <c r="V103" s="29" t="e">
        <f t="shared" ref="V103" si="169">SUMPRODUCT($D100:$D102,V100:V102)</f>
        <v>#REF!</v>
      </c>
      <c r="W103" s="29" t="e">
        <f t="shared" ref="W103" si="170">SUMPRODUCT($D100:$D102,W100:W102)</f>
        <v>#REF!</v>
      </c>
      <c r="X103" s="29" t="e">
        <f t="shared" ref="X103" si="171">SUMPRODUCT($D100:$D102,X100:X102)</f>
        <v>#REF!</v>
      </c>
      <c r="Y103" s="29" t="e">
        <f t="shared" ref="Y103" si="172">SUMPRODUCT($D100:$D102,Y100:Y102)</f>
        <v>#REF!</v>
      </c>
      <c r="Z103" s="29" t="e">
        <f t="shared" ref="Z103" si="173">SUMPRODUCT($D100:$D102,Z100:Z102)</f>
        <v>#REF!</v>
      </c>
      <c r="AA103" s="29" t="e">
        <f t="shared" ref="AA103" si="174">SUMPRODUCT($D100:$D102,AA100:AA102)</f>
        <v>#REF!</v>
      </c>
      <c r="AB103" s="29" t="e">
        <f t="shared" ref="AB103" si="175">SUMPRODUCT($D100:$D102,AB100:AB102)</f>
        <v>#REF!</v>
      </c>
      <c r="AC103" s="30" t="e">
        <f>+SUM(E103:AB103)</f>
        <v>#REF!</v>
      </c>
    </row>
    <row r="104" spans="1:29" ht="15" x14ac:dyDescent="0.2">
      <c r="A104" s="187" t="e">
        <f t="shared" ref="A104" si="176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88"/>
      <c r="B105" s="196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88"/>
      <c r="B106" s="196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89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177">SUMPRODUCT($D104:$D106,F104:F106)</f>
        <v>#REF!</v>
      </c>
      <c r="G107" s="29" t="e">
        <f t="shared" ref="G107" si="178">SUMPRODUCT($D104:$D106,G104:G106)</f>
        <v>#REF!</v>
      </c>
      <c r="H107" s="29" t="e">
        <f t="shared" ref="H107" si="179">SUMPRODUCT($D104:$D106,H104:H106)</f>
        <v>#REF!</v>
      </c>
      <c r="I107" s="29" t="e">
        <f t="shared" ref="I107" si="180">SUMPRODUCT($D104:$D106,I104:I106)</f>
        <v>#REF!</v>
      </c>
      <c r="J107" s="29" t="e">
        <f t="shared" ref="J107" si="181">SUMPRODUCT($D104:$D106,J104:J106)</f>
        <v>#REF!</v>
      </c>
      <c r="K107" s="29" t="e">
        <f t="shared" ref="K107" si="182">SUMPRODUCT($D104:$D106,K104:K106)</f>
        <v>#REF!</v>
      </c>
      <c r="L107" s="29" t="e">
        <f t="shared" ref="L107" si="183">SUMPRODUCT($D104:$D106,L104:L106)</f>
        <v>#REF!</v>
      </c>
      <c r="M107" s="29" t="e">
        <f t="shared" ref="M107" si="184">SUMPRODUCT($D104:$D106,M104:M106)</f>
        <v>#REF!</v>
      </c>
      <c r="N107" s="29" t="e">
        <f t="shared" ref="N107" si="185">SUMPRODUCT($D104:$D106,N104:N106)</f>
        <v>#REF!</v>
      </c>
      <c r="O107" s="29" t="e">
        <f t="shared" ref="O107" si="186">SUMPRODUCT($D104:$D106,O104:O106)</f>
        <v>#REF!</v>
      </c>
      <c r="P107" s="29" t="e">
        <f t="shared" ref="P107" si="187">SUMPRODUCT($D104:$D106,P104:P106)</f>
        <v>#REF!</v>
      </c>
      <c r="Q107" s="29" t="e">
        <f t="shared" ref="Q107" si="188">SUMPRODUCT($D104:$D106,Q104:Q106)</f>
        <v>#REF!</v>
      </c>
      <c r="R107" s="29" t="e">
        <f t="shared" ref="R107" si="189">SUMPRODUCT($D104:$D106,R104:R106)</f>
        <v>#REF!</v>
      </c>
      <c r="S107" s="29" t="e">
        <f t="shared" ref="S107" si="190">SUMPRODUCT($D104:$D106,S104:S106)</f>
        <v>#REF!</v>
      </c>
      <c r="T107" s="29" t="e">
        <f t="shared" ref="T107" si="191">SUMPRODUCT($D104:$D106,T104:T106)</f>
        <v>#REF!</v>
      </c>
      <c r="U107" s="29" t="e">
        <f t="shared" ref="U107" si="192">SUMPRODUCT($D104:$D106,U104:U106)</f>
        <v>#REF!</v>
      </c>
      <c r="V107" s="29" t="e">
        <f t="shared" ref="V107" si="193">SUMPRODUCT($D104:$D106,V104:V106)</f>
        <v>#REF!</v>
      </c>
      <c r="W107" s="29" t="e">
        <f t="shared" ref="W107" si="194">SUMPRODUCT($D104:$D106,W104:W106)</f>
        <v>#REF!</v>
      </c>
      <c r="X107" s="29" t="e">
        <f t="shared" ref="X107" si="195">SUMPRODUCT($D104:$D106,X104:X106)</f>
        <v>#REF!</v>
      </c>
      <c r="Y107" s="29" t="e">
        <f t="shared" ref="Y107" si="196">SUMPRODUCT($D104:$D106,Y104:Y106)</f>
        <v>#REF!</v>
      </c>
      <c r="Z107" s="29" t="e">
        <f t="shared" ref="Z107" si="197">SUMPRODUCT($D104:$D106,Z104:Z106)</f>
        <v>#REF!</v>
      </c>
      <c r="AA107" s="29" t="e">
        <f t="shared" ref="AA107" si="198">SUMPRODUCT($D104:$D106,AA104:AA106)</f>
        <v>#REF!</v>
      </c>
      <c r="AB107" s="29" t="e">
        <f t="shared" ref="AB107" si="199">SUMPRODUCT($D104:$D106,AB104:AB106)</f>
        <v>#REF!</v>
      </c>
      <c r="AC107" s="30" t="e">
        <f>+SUM(E107:AB107)</f>
        <v>#REF!</v>
      </c>
    </row>
    <row r="108" spans="1:29" ht="15" x14ac:dyDescent="0.2">
      <c r="A108" s="187" t="e">
        <f t="shared" ref="A108" si="20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88"/>
      <c r="B109" s="196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88"/>
      <c r="B110" s="196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89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201">SUMPRODUCT($D108:$D110,F108:F110)</f>
        <v>#REF!</v>
      </c>
      <c r="G111" s="29" t="e">
        <f t="shared" si="201"/>
        <v>#REF!</v>
      </c>
      <c r="H111" s="29" t="e">
        <f t="shared" si="201"/>
        <v>#REF!</v>
      </c>
      <c r="I111" s="29" t="e">
        <f t="shared" si="201"/>
        <v>#REF!</v>
      </c>
      <c r="J111" s="29" t="e">
        <f t="shared" si="201"/>
        <v>#REF!</v>
      </c>
      <c r="K111" s="29" t="e">
        <f t="shared" si="201"/>
        <v>#REF!</v>
      </c>
      <c r="L111" s="29" t="e">
        <f t="shared" si="201"/>
        <v>#REF!</v>
      </c>
      <c r="M111" s="29" t="e">
        <f t="shared" si="201"/>
        <v>#REF!</v>
      </c>
      <c r="N111" s="29" t="e">
        <f t="shared" si="201"/>
        <v>#REF!</v>
      </c>
      <c r="O111" s="29" t="e">
        <f t="shared" si="201"/>
        <v>#REF!</v>
      </c>
      <c r="P111" s="29" t="e">
        <f t="shared" si="201"/>
        <v>#REF!</v>
      </c>
      <c r="Q111" s="29" t="e">
        <f t="shared" si="201"/>
        <v>#REF!</v>
      </c>
      <c r="R111" s="29" t="e">
        <f t="shared" si="201"/>
        <v>#REF!</v>
      </c>
      <c r="S111" s="29" t="e">
        <f t="shared" si="201"/>
        <v>#REF!</v>
      </c>
      <c r="T111" s="29" t="e">
        <f t="shared" si="201"/>
        <v>#REF!</v>
      </c>
      <c r="U111" s="29" t="e">
        <f t="shared" si="201"/>
        <v>#REF!</v>
      </c>
      <c r="V111" s="29" t="e">
        <f t="shared" si="201"/>
        <v>#REF!</v>
      </c>
      <c r="W111" s="29" t="e">
        <f t="shared" si="201"/>
        <v>#REF!</v>
      </c>
      <c r="X111" s="29" t="e">
        <f t="shared" si="201"/>
        <v>#REF!</v>
      </c>
      <c r="Y111" s="29" t="e">
        <f t="shared" si="201"/>
        <v>#REF!</v>
      </c>
      <c r="Z111" s="29" t="e">
        <f t="shared" si="201"/>
        <v>#REF!</v>
      </c>
      <c r="AA111" s="29" t="e">
        <f t="shared" si="201"/>
        <v>#REF!</v>
      </c>
      <c r="AB111" s="29" t="e">
        <f t="shared" si="201"/>
        <v>#REF!</v>
      </c>
      <c r="AC111" s="30" t="e">
        <f>+SUM(E111:AB111)</f>
        <v>#REF!</v>
      </c>
    </row>
    <row r="112" spans="1:29" ht="12.75" x14ac:dyDescent="0.2"/>
    <row r="113" ht="12.75" x14ac:dyDescent="0.2"/>
  </sheetData>
  <sheetProtection selectLockedCells="1"/>
  <mergeCells count="50">
    <mergeCell ref="B108:B111"/>
    <mergeCell ref="C9:D9"/>
    <mergeCell ref="A96:A99"/>
    <mergeCell ref="B96:B99"/>
    <mergeCell ref="B100:B103"/>
    <mergeCell ref="B104:B107"/>
    <mergeCell ref="B88:B91"/>
    <mergeCell ref="B92:B95"/>
    <mergeCell ref="A84:A87"/>
    <mergeCell ref="A88:A91"/>
    <mergeCell ref="B35:B38"/>
    <mergeCell ref="B39:B42"/>
    <mergeCell ref="A92:A95"/>
    <mergeCell ref="B68:B71"/>
    <mergeCell ref="B72:B75"/>
    <mergeCell ref="B76:B79"/>
    <mergeCell ref="B11:B14"/>
    <mergeCell ref="B15:B18"/>
    <mergeCell ref="B23:B26"/>
    <mergeCell ref="B27:B30"/>
    <mergeCell ref="B19:B22"/>
    <mergeCell ref="B31:B34"/>
    <mergeCell ref="A76:A79"/>
    <mergeCell ref="A64:A67"/>
    <mergeCell ref="B84:B87"/>
    <mergeCell ref="B80:B83"/>
    <mergeCell ref="A80:A83"/>
    <mergeCell ref="B51:B54"/>
    <mergeCell ref="B55:B58"/>
    <mergeCell ref="A39:A42"/>
    <mergeCell ref="A43:A46"/>
    <mergeCell ref="A47:A50"/>
    <mergeCell ref="A51:A54"/>
    <mergeCell ref="B47:B50"/>
    <mergeCell ref="D2:E2"/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55:A58"/>
    <mergeCell ref="B43:B46"/>
    <mergeCell ref="B64:B67"/>
    <mergeCell ref="A68:A71"/>
    <mergeCell ref="A72:A75"/>
  </mergeCells>
  <phoneticPr fontId="3" type="noConversion"/>
  <printOptions horizontalCentered="1" verticalCentered="1"/>
  <pageMargins left="0.39370078740157483" right="0.32" top="0.48" bottom="0.66" header="0" footer="0"/>
  <pageSetup scale="29" orientation="landscape" r:id="rId1"/>
  <headerFooter alignWithMargins="0">
    <oddHeader>&amp;C&amp;"Arial"&amp;8&amp;K000000INTERNAL&amp;1#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B925-0659-4FEF-8F7E-88485F76FC67}">
  <sheetPr>
    <tabColor rgb="FF00B050"/>
    <pageSetUpPr fitToPage="1"/>
  </sheetPr>
  <dimension ref="A1:H42"/>
  <sheetViews>
    <sheetView showGridLines="0" topLeftCell="A2" zoomScale="70" zoomScaleNormal="70" zoomScaleSheetLayoutView="100" workbookViewId="0">
      <selection activeCell="E18" sqref="E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81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168837045.24752295</v>
      </c>
      <c r="D15" s="56">
        <v>1</v>
      </c>
      <c r="E15" s="168">
        <v>168837045.24752295</v>
      </c>
      <c r="F15" s="40"/>
    </row>
    <row r="16" spans="1:8" ht="15.75" x14ac:dyDescent="0.25">
      <c r="A16" s="54"/>
      <c r="B16" s="55" t="s">
        <v>39</v>
      </c>
      <c r="C16" s="42">
        <v>167335123.08397993</v>
      </c>
      <c r="D16" s="56">
        <v>1</v>
      </c>
      <c r="E16" s="168">
        <v>167335123.08397993</v>
      </c>
      <c r="F16" s="40"/>
    </row>
    <row r="17" spans="1:7" ht="15.75" x14ac:dyDescent="0.25">
      <c r="A17" s="54"/>
      <c r="B17" s="55" t="s">
        <v>40</v>
      </c>
      <c r="C17" s="42">
        <v>177488300.80323631</v>
      </c>
      <c r="D17" s="56">
        <v>1</v>
      </c>
      <c r="E17" s="168">
        <v>177488300.80323631</v>
      </c>
      <c r="F17" s="40"/>
    </row>
    <row r="18" spans="1:7" ht="15.75" x14ac:dyDescent="0.25">
      <c r="A18" s="54"/>
      <c r="B18" s="55" t="s">
        <v>41</v>
      </c>
      <c r="C18" s="42">
        <v>171412341.98374844</v>
      </c>
      <c r="D18" s="56">
        <v>1</v>
      </c>
      <c r="E18" s="168">
        <v>171412341.98374844</v>
      </c>
      <c r="F18" s="40"/>
    </row>
    <row r="19" spans="1:7" ht="15.75" x14ac:dyDescent="0.25">
      <c r="A19" s="54"/>
      <c r="B19" s="55" t="s">
        <v>42</v>
      </c>
      <c r="C19" s="42">
        <v>184318885.20059291</v>
      </c>
      <c r="D19" s="56">
        <v>1</v>
      </c>
      <c r="E19" s="168">
        <v>184318885.20059291</v>
      </c>
      <c r="F19" s="40"/>
    </row>
    <row r="20" spans="1:7" ht="15.75" x14ac:dyDescent="0.25">
      <c r="A20" s="57"/>
      <c r="B20" s="55" t="s">
        <v>43</v>
      </c>
      <c r="C20" s="42">
        <v>163372126.84295428</v>
      </c>
      <c r="D20" s="56">
        <v>1</v>
      </c>
      <c r="E20" s="168">
        <v>163372126.84295428</v>
      </c>
      <c r="F20" s="40"/>
    </row>
    <row r="21" spans="1:7" ht="15.75" x14ac:dyDescent="0.25">
      <c r="A21" s="57"/>
      <c r="B21" s="55" t="s">
        <v>45</v>
      </c>
      <c r="C21" s="42">
        <v>149499461.62421298</v>
      </c>
      <c r="D21" s="56">
        <v>1</v>
      </c>
      <c r="E21" s="168">
        <v>149499461.62421298</v>
      </c>
      <c r="F21" s="40"/>
    </row>
    <row r="22" spans="1:7" ht="15.75" x14ac:dyDescent="0.25">
      <c r="A22" s="57"/>
      <c r="B22" s="55" t="s">
        <v>46</v>
      </c>
      <c r="C22" s="42">
        <v>163046482.89278632</v>
      </c>
      <c r="D22" s="56">
        <v>1</v>
      </c>
      <c r="E22" s="168">
        <v>163046482.89278632</v>
      </c>
      <c r="F22" s="40"/>
    </row>
    <row r="23" spans="1:7" ht="15.75" x14ac:dyDescent="0.25">
      <c r="A23" s="57"/>
      <c r="B23" s="55" t="s">
        <v>47</v>
      </c>
      <c r="C23" s="42">
        <v>152740384.36964408</v>
      </c>
      <c r="D23" s="56">
        <v>1</v>
      </c>
      <c r="E23" s="168">
        <v>152740384.36964408</v>
      </c>
      <c r="F23" s="40"/>
    </row>
    <row r="24" spans="1:7" ht="15.75" x14ac:dyDescent="0.25">
      <c r="A24" s="57"/>
      <c r="B24" s="55" t="s">
        <v>48</v>
      </c>
      <c r="C24" s="42">
        <v>163322618.85007975</v>
      </c>
      <c r="D24" s="56">
        <v>1</v>
      </c>
      <c r="E24" s="168">
        <v>163322618.85007975</v>
      </c>
      <c r="F24" s="40"/>
    </row>
    <row r="25" spans="1:7" ht="15.75" x14ac:dyDescent="0.25">
      <c r="A25" s="57"/>
      <c r="B25" s="55" t="s">
        <v>49</v>
      </c>
      <c r="C25" s="42">
        <v>154446226.63040125</v>
      </c>
      <c r="D25" s="56">
        <v>1</v>
      </c>
      <c r="E25" s="168">
        <v>154446226.63040125</v>
      </c>
      <c r="F25" s="40"/>
    </row>
    <row r="26" spans="1:7" ht="15.75" x14ac:dyDescent="0.25">
      <c r="A26" s="57"/>
      <c r="B26" s="55" t="s">
        <v>50</v>
      </c>
      <c r="C26" s="42">
        <v>155322541.0438633</v>
      </c>
      <c r="D26" s="56">
        <v>1</v>
      </c>
      <c r="E26" s="168">
        <v>155322541.0438633</v>
      </c>
      <c r="F26" s="40"/>
    </row>
    <row r="27" spans="1:7" ht="15" x14ac:dyDescent="0.25">
      <c r="B27" s="58" t="s">
        <v>34</v>
      </c>
      <c r="C27" s="59">
        <v>1971141538.5730224</v>
      </c>
      <c r="D27" s="60"/>
      <c r="E27" s="170">
        <v>1971141538.5730224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72B9-F7B4-4EA8-B47C-0A6EEF06DC34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E18" sqref="E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82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42291178.1374176</v>
      </c>
      <c r="D15" s="56">
        <v>1</v>
      </c>
      <c r="E15" s="168">
        <v>42291178.1374176</v>
      </c>
      <c r="F15" s="40"/>
    </row>
    <row r="16" spans="1:8" ht="15.75" x14ac:dyDescent="0.25">
      <c r="A16" s="54"/>
      <c r="B16" s="55" t="s">
        <v>39</v>
      </c>
      <c r="C16" s="42">
        <v>39932319.20046322</v>
      </c>
      <c r="D16" s="56">
        <v>1</v>
      </c>
      <c r="E16" s="168">
        <v>39932319.20046322</v>
      </c>
      <c r="F16" s="40"/>
    </row>
    <row r="17" spans="1:7" ht="15.75" x14ac:dyDescent="0.25">
      <c r="A17" s="54"/>
      <c r="B17" s="55" t="s">
        <v>40</v>
      </c>
      <c r="C17" s="42">
        <v>42507789.723682784</v>
      </c>
      <c r="D17" s="56">
        <v>1</v>
      </c>
      <c r="E17" s="168">
        <v>42507789.723682784</v>
      </c>
      <c r="F17" s="40"/>
    </row>
    <row r="18" spans="1:7" ht="15.75" x14ac:dyDescent="0.25">
      <c r="A18" s="54"/>
      <c r="B18" s="55" t="s">
        <v>41</v>
      </c>
      <c r="C18" s="42">
        <v>45117488.114323646</v>
      </c>
      <c r="D18" s="56">
        <v>1</v>
      </c>
      <c r="E18" s="168">
        <v>45117488.114323646</v>
      </c>
      <c r="F18" s="40"/>
    </row>
    <row r="19" spans="1:7" ht="15.75" x14ac:dyDescent="0.25">
      <c r="A19" s="54"/>
      <c r="B19" s="55" t="s">
        <v>42</v>
      </c>
      <c r="C19" s="42">
        <v>54248319.690404214</v>
      </c>
      <c r="D19" s="56">
        <v>1</v>
      </c>
      <c r="E19" s="168">
        <v>54248319.690404214</v>
      </c>
      <c r="F19" s="40"/>
    </row>
    <row r="20" spans="1:7" ht="15.75" x14ac:dyDescent="0.25">
      <c r="A20" s="57"/>
      <c r="B20" s="55" t="s">
        <v>43</v>
      </c>
      <c r="C20" s="42">
        <v>44236485.389423504</v>
      </c>
      <c r="D20" s="56">
        <v>1</v>
      </c>
      <c r="E20" s="168">
        <v>44236485.389423504</v>
      </c>
      <c r="F20" s="40"/>
    </row>
    <row r="21" spans="1:7" ht="15.75" x14ac:dyDescent="0.25">
      <c r="A21" s="57"/>
      <c r="B21" s="55" t="s">
        <v>45</v>
      </c>
      <c r="C21" s="42">
        <v>42052246.097274482</v>
      </c>
      <c r="D21" s="56">
        <v>1</v>
      </c>
      <c r="E21" s="168">
        <v>42052246.097274482</v>
      </c>
      <c r="F21" s="40"/>
    </row>
    <row r="22" spans="1:7" ht="15.75" x14ac:dyDescent="0.25">
      <c r="A22" s="57"/>
      <c r="B22" s="55" t="s">
        <v>46</v>
      </c>
      <c r="C22" s="42">
        <v>51084428.775166966</v>
      </c>
      <c r="D22" s="56">
        <v>1</v>
      </c>
      <c r="E22" s="168">
        <v>51084428.775166966</v>
      </c>
      <c r="F22" s="40"/>
    </row>
    <row r="23" spans="1:7" ht="15.75" x14ac:dyDescent="0.25">
      <c r="A23" s="57"/>
      <c r="B23" s="55" t="s">
        <v>47</v>
      </c>
      <c r="C23" s="42">
        <v>41934158.699032865</v>
      </c>
      <c r="D23" s="56">
        <v>1</v>
      </c>
      <c r="E23" s="168">
        <v>41934158.699032865</v>
      </c>
      <c r="F23" s="40"/>
    </row>
    <row r="24" spans="1:7" ht="15.75" x14ac:dyDescent="0.25">
      <c r="A24" s="57"/>
      <c r="B24" s="55" t="s">
        <v>48</v>
      </c>
      <c r="C24" s="42">
        <v>49340802.263267241</v>
      </c>
      <c r="D24" s="56">
        <v>1</v>
      </c>
      <c r="E24" s="168">
        <v>49340802.263267241</v>
      </c>
      <c r="F24" s="40"/>
    </row>
    <row r="25" spans="1:7" ht="15.75" x14ac:dyDescent="0.25">
      <c r="A25" s="57"/>
      <c r="B25" s="55" t="s">
        <v>49</v>
      </c>
      <c r="C25" s="42">
        <v>44358407.918893889</v>
      </c>
      <c r="D25" s="56">
        <v>1</v>
      </c>
      <c r="E25" s="168">
        <v>44358407.918893889</v>
      </c>
      <c r="F25" s="40"/>
    </row>
    <row r="26" spans="1:7" ht="15.75" x14ac:dyDescent="0.25">
      <c r="A26" s="57"/>
      <c r="B26" s="55" t="s">
        <v>50</v>
      </c>
      <c r="C26" s="42">
        <v>46177445.763932794</v>
      </c>
      <c r="D26" s="56">
        <v>1</v>
      </c>
      <c r="E26" s="168">
        <v>46177445.763932794</v>
      </c>
      <c r="F26" s="40"/>
    </row>
    <row r="27" spans="1:7" ht="15" x14ac:dyDescent="0.25">
      <c r="B27" s="58" t="s">
        <v>34</v>
      </c>
      <c r="C27" s="59">
        <v>543281069.77328312</v>
      </c>
      <c r="D27" s="60"/>
      <c r="E27" s="170">
        <v>543281069.77328312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9AF-2CB4-4774-8CE2-CBD9E1474BD1}">
  <sheetPr>
    <tabColor rgb="FF00B050"/>
    <pageSetUpPr fitToPage="1"/>
  </sheetPr>
  <dimension ref="A1:H42"/>
  <sheetViews>
    <sheetView showGridLines="0" topLeftCell="A9" zoomScale="70" zoomScaleNormal="70" zoomScaleSheetLayoutView="100" workbookViewId="0">
      <selection activeCell="E18" sqref="E1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83</v>
      </c>
      <c r="C13" s="177" t="s">
        <v>92</v>
      </c>
      <c r="D13" s="177" t="s">
        <v>107</v>
      </c>
      <c r="E13" s="177" t="s">
        <v>93</v>
      </c>
      <c r="F13" s="175" t="s">
        <v>95</v>
      </c>
    </row>
    <row r="14" spans="1:8" ht="51" customHeight="1" x14ac:dyDescent="0.2">
      <c r="A14" s="54"/>
      <c r="B14" s="180"/>
      <c r="C14" s="178"/>
      <c r="D14" s="178"/>
      <c r="E14" s="178"/>
      <c r="F14" s="176"/>
    </row>
    <row r="15" spans="1:8" ht="15.75" x14ac:dyDescent="0.25">
      <c r="A15" s="54"/>
      <c r="B15" s="55" t="s">
        <v>31</v>
      </c>
      <c r="C15" s="42">
        <v>43687399.073732533</v>
      </c>
      <c r="D15" s="56">
        <v>1</v>
      </c>
      <c r="E15" s="168">
        <v>43687399.073732533</v>
      </c>
      <c r="F15" s="40"/>
    </row>
    <row r="16" spans="1:8" ht="15.75" x14ac:dyDescent="0.25">
      <c r="A16" s="54"/>
      <c r="B16" s="55" t="s">
        <v>39</v>
      </c>
      <c r="C16" s="42">
        <v>41985314.450214423</v>
      </c>
      <c r="D16" s="56">
        <v>1</v>
      </c>
      <c r="E16" s="168">
        <v>41985314.450214423</v>
      </c>
      <c r="F16" s="40"/>
    </row>
    <row r="17" spans="1:7" ht="15.75" x14ac:dyDescent="0.25">
      <c r="A17" s="54"/>
      <c r="B17" s="55" t="s">
        <v>40</v>
      </c>
      <c r="C17" s="42">
        <v>45371797.508184828</v>
      </c>
      <c r="D17" s="56">
        <v>1</v>
      </c>
      <c r="E17" s="168">
        <v>45371797.508184828</v>
      </c>
      <c r="F17" s="40"/>
    </row>
    <row r="18" spans="1:7" ht="15.75" x14ac:dyDescent="0.25">
      <c r="A18" s="54"/>
      <c r="B18" s="55" t="s">
        <v>41</v>
      </c>
      <c r="C18" s="42">
        <v>44322535.62898431</v>
      </c>
      <c r="D18" s="56">
        <v>1</v>
      </c>
      <c r="E18" s="168">
        <v>44322535.62898431</v>
      </c>
      <c r="F18" s="40"/>
    </row>
    <row r="19" spans="1:7" ht="15.75" x14ac:dyDescent="0.25">
      <c r="A19" s="54"/>
      <c r="B19" s="55" t="s">
        <v>42</v>
      </c>
      <c r="C19" s="42">
        <v>50375519.640904166</v>
      </c>
      <c r="D19" s="56">
        <v>1</v>
      </c>
      <c r="E19" s="168">
        <v>50375519.640904166</v>
      </c>
      <c r="F19" s="40"/>
    </row>
    <row r="20" spans="1:7" ht="15.75" x14ac:dyDescent="0.25">
      <c r="A20" s="57"/>
      <c r="B20" s="55" t="s">
        <v>43</v>
      </c>
      <c r="C20" s="42">
        <v>44304269.948610976</v>
      </c>
      <c r="D20" s="56">
        <v>1</v>
      </c>
      <c r="E20" s="168">
        <v>44304269.948610976</v>
      </c>
      <c r="F20" s="40"/>
    </row>
    <row r="21" spans="1:7" ht="15.75" x14ac:dyDescent="0.25">
      <c r="A21" s="57"/>
      <c r="B21" s="55" t="s">
        <v>45</v>
      </c>
      <c r="C21" s="42">
        <v>43897741.108961582</v>
      </c>
      <c r="D21" s="56">
        <v>1</v>
      </c>
      <c r="E21" s="168">
        <v>43897741.108961582</v>
      </c>
      <c r="F21" s="40"/>
    </row>
    <row r="22" spans="1:7" ht="15.75" x14ac:dyDescent="0.25">
      <c r="A22" s="57"/>
      <c r="B22" s="55" t="s">
        <v>46</v>
      </c>
      <c r="C22" s="42">
        <v>48576102.016489148</v>
      </c>
      <c r="D22" s="56">
        <v>1</v>
      </c>
      <c r="E22" s="168">
        <v>48576102.016489148</v>
      </c>
      <c r="F22" s="40"/>
    </row>
    <row r="23" spans="1:7" ht="15.75" x14ac:dyDescent="0.25">
      <c r="A23" s="57"/>
      <c r="B23" s="55" t="s">
        <v>47</v>
      </c>
      <c r="C23" s="42">
        <v>43501650.039772697</v>
      </c>
      <c r="D23" s="56">
        <v>1</v>
      </c>
      <c r="E23" s="168">
        <v>43501650.039772697</v>
      </c>
      <c r="F23" s="40"/>
    </row>
    <row r="24" spans="1:7" ht="15.75" x14ac:dyDescent="0.25">
      <c r="A24" s="57"/>
      <c r="B24" s="55" t="s">
        <v>48</v>
      </c>
      <c r="C24" s="42">
        <v>47889171.697567768</v>
      </c>
      <c r="D24" s="56">
        <v>1</v>
      </c>
      <c r="E24" s="168">
        <v>47889171.697567768</v>
      </c>
      <c r="F24" s="40"/>
    </row>
    <row r="25" spans="1:7" ht="15.75" x14ac:dyDescent="0.25">
      <c r="A25" s="57"/>
      <c r="B25" s="55" t="s">
        <v>49</v>
      </c>
      <c r="C25" s="42">
        <v>44664210.339020595</v>
      </c>
      <c r="D25" s="56">
        <v>1</v>
      </c>
      <c r="E25" s="168">
        <v>44664210.339020595</v>
      </c>
      <c r="F25" s="40"/>
    </row>
    <row r="26" spans="1:7" ht="15.75" x14ac:dyDescent="0.25">
      <c r="A26" s="57"/>
      <c r="B26" s="55" t="s">
        <v>50</v>
      </c>
      <c r="C26" s="42">
        <v>46671177.009047285</v>
      </c>
      <c r="D26" s="56">
        <v>1</v>
      </c>
      <c r="E26" s="168">
        <v>46671177.009047285</v>
      </c>
      <c r="F26" s="40"/>
    </row>
    <row r="27" spans="1:7" ht="15" x14ac:dyDescent="0.25">
      <c r="B27" s="58" t="s">
        <v>34</v>
      </c>
      <c r="C27" s="59">
        <v>545246888.46149027</v>
      </c>
      <c r="D27" s="60"/>
      <c r="E27" s="170">
        <v>545246888.46149027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8301-975B-478F-8805-3560135B8F74}">
  <sheetPr>
    <tabColor rgb="FF00B050"/>
    <pageSetUpPr fitToPage="1"/>
  </sheetPr>
  <dimension ref="A1:H42"/>
  <sheetViews>
    <sheetView showGridLines="0" topLeftCell="A16" zoomScale="70" zoomScaleNormal="70" zoomScaleSheetLayoutView="100" workbookViewId="0">
      <selection sqref="A1:H4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84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41918594.762246713</v>
      </c>
      <c r="D15" s="56">
        <v>1</v>
      </c>
      <c r="E15" s="168">
        <v>41918594.762246713</v>
      </c>
      <c r="F15" s="40"/>
    </row>
    <row r="16" spans="1:8" ht="15.75" x14ac:dyDescent="0.25">
      <c r="A16" s="54"/>
      <c r="B16" s="55" t="s">
        <v>39</v>
      </c>
      <c r="C16" s="42">
        <v>42323725.81197843</v>
      </c>
      <c r="D16" s="56">
        <v>1</v>
      </c>
      <c r="E16" s="168">
        <v>42323725.81197843</v>
      </c>
      <c r="F16" s="40"/>
    </row>
    <row r="17" spans="1:7" ht="15.75" x14ac:dyDescent="0.25">
      <c r="A17" s="54"/>
      <c r="B17" s="55" t="s">
        <v>40</v>
      </c>
      <c r="C17" s="42">
        <v>44848173.714396462</v>
      </c>
      <c r="D17" s="56">
        <v>1</v>
      </c>
      <c r="E17" s="168">
        <v>44848173.714396462</v>
      </c>
      <c r="F17" s="40"/>
    </row>
    <row r="18" spans="1:7" ht="15.75" x14ac:dyDescent="0.25">
      <c r="A18" s="54"/>
      <c r="B18" s="55" t="s">
        <v>41</v>
      </c>
      <c r="C18" s="42">
        <v>43659269.253361382</v>
      </c>
      <c r="D18" s="56">
        <v>1</v>
      </c>
      <c r="E18" s="168">
        <v>43659269.253361382</v>
      </c>
      <c r="F18" s="40"/>
    </row>
    <row r="19" spans="1:7" ht="15.75" x14ac:dyDescent="0.25">
      <c r="A19" s="54"/>
      <c r="B19" s="55" t="s">
        <v>42</v>
      </c>
      <c r="C19" s="42">
        <v>47049960.308480226</v>
      </c>
      <c r="D19" s="56">
        <v>1</v>
      </c>
      <c r="E19" s="168">
        <v>47049960.308480226</v>
      </c>
      <c r="F19" s="40"/>
    </row>
    <row r="20" spans="1:7" ht="15.75" x14ac:dyDescent="0.25">
      <c r="A20" s="57"/>
      <c r="B20" s="55" t="s">
        <v>43</v>
      </c>
      <c r="C20" s="42">
        <v>43421392.128721528</v>
      </c>
      <c r="D20" s="56">
        <v>1</v>
      </c>
      <c r="E20" s="168">
        <v>43421392.128721528</v>
      </c>
      <c r="F20" s="40"/>
    </row>
    <row r="21" spans="1:7" ht="15.75" x14ac:dyDescent="0.25">
      <c r="A21" s="57"/>
      <c r="B21" s="55" t="s">
        <v>45</v>
      </c>
      <c r="C21" s="42">
        <v>43956402.614454754</v>
      </c>
      <c r="D21" s="56">
        <v>1</v>
      </c>
      <c r="E21" s="168">
        <v>43956402.614454754</v>
      </c>
      <c r="F21" s="40"/>
    </row>
    <row r="22" spans="1:7" ht="15.75" x14ac:dyDescent="0.25">
      <c r="A22" s="57"/>
      <c r="B22" s="55" t="s">
        <v>46</v>
      </c>
      <c r="C22" s="42">
        <v>46316853.701056272</v>
      </c>
      <c r="D22" s="56">
        <v>1</v>
      </c>
      <c r="E22" s="168">
        <v>46316853.701056272</v>
      </c>
      <c r="F22" s="40"/>
    </row>
    <row r="23" spans="1:7" ht="15.75" x14ac:dyDescent="0.25">
      <c r="A23" s="57"/>
      <c r="B23" s="55" t="s">
        <v>47</v>
      </c>
      <c r="C23" s="42">
        <v>43461500.105260737</v>
      </c>
      <c r="D23" s="56">
        <v>1</v>
      </c>
      <c r="E23" s="168">
        <v>43461500.105260737</v>
      </c>
      <c r="F23" s="40"/>
    </row>
    <row r="24" spans="1:7" ht="15.75" x14ac:dyDescent="0.25">
      <c r="A24" s="57"/>
      <c r="B24" s="55" t="s">
        <v>48</v>
      </c>
      <c r="C24" s="42">
        <v>46229721.369547181</v>
      </c>
      <c r="D24" s="56">
        <v>1</v>
      </c>
      <c r="E24" s="168">
        <v>46229721.369547181</v>
      </c>
      <c r="F24" s="40"/>
    </row>
    <row r="25" spans="1:7" ht="15.75" x14ac:dyDescent="0.25">
      <c r="A25" s="57"/>
      <c r="B25" s="55" t="s">
        <v>49</v>
      </c>
      <c r="C25" s="42">
        <v>43706291.506461225</v>
      </c>
      <c r="D25" s="56">
        <v>1</v>
      </c>
      <c r="E25" s="168">
        <v>43706291.506461225</v>
      </c>
      <c r="F25" s="40"/>
    </row>
    <row r="26" spans="1:7" ht="15.75" x14ac:dyDescent="0.25">
      <c r="A26" s="57"/>
      <c r="B26" s="55" t="s">
        <v>50</v>
      </c>
      <c r="C26" s="42">
        <v>43752648.641599417</v>
      </c>
      <c r="D26" s="56">
        <v>1</v>
      </c>
      <c r="E26" s="168">
        <v>43752648.641599417</v>
      </c>
      <c r="F26" s="40"/>
    </row>
    <row r="27" spans="1:7" ht="15" x14ac:dyDescent="0.25">
      <c r="B27" s="58" t="s">
        <v>34</v>
      </c>
      <c r="C27" s="59">
        <v>530644533.91756427</v>
      </c>
      <c r="D27" s="60"/>
      <c r="E27" s="170">
        <v>530644533.91756427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2842-A52D-43D4-A9CD-6EE805C23B30}">
  <sheetPr>
    <tabColor rgb="FF00B050"/>
    <pageSetUpPr fitToPage="1"/>
  </sheetPr>
  <dimension ref="A1:H42"/>
  <sheetViews>
    <sheetView showGridLines="0" zoomScale="70" zoomScaleNormal="70" zoomScaleSheetLayoutView="100" workbookViewId="0">
      <selection sqref="A1:H4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85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43217465.40183723</v>
      </c>
      <c r="D15" s="56">
        <v>1</v>
      </c>
      <c r="E15" s="168">
        <v>43217465.40183723</v>
      </c>
      <c r="F15" s="40"/>
    </row>
    <row r="16" spans="1:8" ht="15.75" x14ac:dyDescent="0.25">
      <c r="A16" s="54"/>
      <c r="B16" s="55" t="s">
        <v>39</v>
      </c>
      <c r="C16" s="42">
        <v>42304082.211511761</v>
      </c>
      <c r="D16" s="56">
        <v>1</v>
      </c>
      <c r="E16" s="168">
        <v>42304082.211511761</v>
      </c>
      <c r="F16" s="40"/>
    </row>
    <row r="17" spans="1:7" ht="15.75" x14ac:dyDescent="0.25">
      <c r="A17" s="54"/>
      <c r="B17" s="55" t="s">
        <v>40</v>
      </c>
      <c r="C17" s="42">
        <v>43635762.403080165</v>
      </c>
      <c r="D17" s="56">
        <v>1</v>
      </c>
      <c r="E17" s="168">
        <v>43635762.403080165</v>
      </c>
      <c r="F17" s="40"/>
    </row>
    <row r="18" spans="1:7" ht="15.75" x14ac:dyDescent="0.25">
      <c r="A18" s="54"/>
      <c r="B18" s="55" t="s">
        <v>41</v>
      </c>
      <c r="C18" s="42">
        <v>42246992.451664209</v>
      </c>
      <c r="D18" s="56">
        <v>1</v>
      </c>
      <c r="E18" s="168">
        <v>42246992.451664209</v>
      </c>
      <c r="F18" s="40"/>
    </row>
    <row r="19" spans="1:7" ht="15.75" x14ac:dyDescent="0.25">
      <c r="A19" s="54"/>
      <c r="B19" s="55" t="s">
        <v>42</v>
      </c>
      <c r="C19" s="42">
        <v>46311744.377107956</v>
      </c>
      <c r="D19" s="56">
        <v>1</v>
      </c>
      <c r="E19" s="168">
        <v>46311744.377107956</v>
      </c>
      <c r="F19" s="40"/>
    </row>
    <row r="20" spans="1:7" ht="15.75" x14ac:dyDescent="0.25">
      <c r="A20" s="57"/>
      <c r="B20" s="55" t="s">
        <v>43</v>
      </c>
      <c r="C20" s="42">
        <v>41397058.107959129</v>
      </c>
      <c r="D20" s="56">
        <v>1</v>
      </c>
      <c r="E20" s="168">
        <v>41397058.107959129</v>
      </c>
      <c r="F20" s="40"/>
    </row>
    <row r="21" spans="1:7" ht="15.75" x14ac:dyDescent="0.25">
      <c r="A21" s="57"/>
      <c r="B21" s="55" t="s">
        <v>45</v>
      </c>
      <c r="C21" s="42">
        <v>42909639.336201511</v>
      </c>
      <c r="D21" s="56">
        <v>1</v>
      </c>
      <c r="E21" s="168">
        <v>42909639.336201511</v>
      </c>
      <c r="F21" s="40"/>
    </row>
    <row r="22" spans="1:7" ht="15.75" x14ac:dyDescent="0.25">
      <c r="A22" s="57"/>
      <c r="B22" s="55" t="s">
        <v>46</v>
      </c>
      <c r="C22" s="42">
        <v>44798412.927587226</v>
      </c>
      <c r="D22" s="56">
        <v>1</v>
      </c>
      <c r="E22" s="168">
        <v>44798412.927587226</v>
      </c>
      <c r="F22" s="40"/>
    </row>
    <row r="23" spans="1:7" ht="15.75" x14ac:dyDescent="0.25">
      <c r="A23" s="57"/>
      <c r="B23" s="55" t="s">
        <v>47</v>
      </c>
      <c r="C23" s="42">
        <v>42184900.136883341</v>
      </c>
      <c r="D23" s="56">
        <v>1</v>
      </c>
      <c r="E23" s="168">
        <v>42184900.136883341</v>
      </c>
      <c r="F23" s="40"/>
    </row>
    <row r="24" spans="1:7" ht="15.75" x14ac:dyDescent="0.25">
      <c r="A24" s="57"/>
      <c r="B24" s="55" t="s">
        <v>48</v>
      </c>
      <c r="C24" s="42">
        <v>44697107.015647136</v>
      </c>
      <c r="D24" s="56">
        <v>1</v>
      </c>
      <c r="E24" s="168">
        <v>44697107.015647136</v>
      </c>
      <c r="F24" s="40"/>
    </row>
    <row r="25" spans="1:7" ht="15.75" x14ac:dyDescent="0.25">
      <c r="A25" s="57"/>
      <c r="B25" s="55" t="s">
        <v>49</v>
      </c>
      <c r="C25" s="42">
        <v>42346687.581447482</v>
      </c>
      <c r="D25" s="56">
        <v>1</v>
      </c>
      <c r="E25" s="168">
        <v>42346687.581447482</v>
      </c>
      <c r="F25" s="40"/>
    </row>
    <row r="26" spans="1:7" ht="15.75" x14ac:dyDescent="0.25">
      <c r="A26" s="57"/>
      <c r="B26" s="55" t="s">
        <v>50</v>
      </c>
      <c r="C26" s="42">
        <v>43271769.058655418</v>
      </c>
      <c r="D26" s="56">
        <v>1</v>
      </c>
      <c r="E26" s="168">
        <v>43271769.058655418</v>
      </c>
      <c r="F26" s="40"/>
    </row>
    <row r="27" spans="1:7" ht="15" x14ac:dyDescent="0.25">
      <c r="B27" s="58" t="s">
        <v>34</v>
      </c>
      <c r="C27" s="59">
        <v>519321621.00958252</v>
      </c>
      <c r="D27" s="60"/>
      <c r="E27" s="170">
        <v>519321621.00958252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7E11-012F-4613-92BE-1251759F6A94}">
  <sheetPr>
    <tabColor rgb="FF00B050"/>
    <pageSetUpPr fitToPage="1"/>
  </sheetPr>
  <dimension ref="A1:H42"/>
  <sheetViews>
    <sheetView showGridLines="0" topLeftCell="A14" zoomScale="85" zoomScaleNormal="85" zoomScaleSheetLayoutView="100" workbookViewId="0">
      <selection sqref="A1:H4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86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44553408.086282469</v>
      </c>
      <c r="D15" s="56">
        <v>1</v>
      </c>
      <c r="E15" s="168">
        <v>44553408.086282469</v>
      </c>
      <c r="F15" s="40"/>
    </row>
    <row r="16" spans="1:8" ht="15.75" x14ac:dyDescent="0.25">
      <c r="A16" s="54"/>
      <c r="B16" s="55" t="s">
        <v>39</v>
      </c>
      <c r="C16" s="42">
        <v>44440751.993831448</v>
      </c>
      <c r="D16" s="56">
        <v>1</v>
      </c>
      <c r="E16" s="168">
        <v>44440751.993831448</v>
      </c>
      <c r="F16" s="40"/>
    </row>
    <row r="17" spans="1:7" ht="15.75" x14ac:dyDescent="0.25">
      <c r="A17" s="54"/>
      <c r="B17" s="55" t="s">
        <v>40</v>
      </c>
      <c r="C17" s="42">
        <v>50211527.553387105</v>
      </c>
      <c r="D17" s="56">
        <v>1</v>
      </c>
      <c r="E17" s="168">
        <v>50211527.553387105</v>
      </c>
      <c r="F17" s="40"/>
    </row>
    <row r="18" spans="1:7" ht="15.75" x14ac:dyDescent="0.25">
      <c r="A18" s="54"/>
      <c r="B18" s="55" t="s">
        <v>41</v>
      </c>
      <c r="C18" s="42">
        <v>48445214.599324249</v>
      </c>
      <c r="D18" s="56">
        <v>1</v>
      </c>
      <c r="E18" s="168">
        <v>48445214.599324249</v>
      </c>
      <c r="F18" s="40"/>
    </row>
    <row r="19" spans="1:7" ht="15.75" x14ac:dyDescent="0.25">
      <c r="A19" s="54"/>
      <c r="B19" s="55" t="s">
        <v>42</v>
      </c>
      <c r="C19" s="42">
        <v>57573615.222534373</v>
      </c>
      <c r="D19" s="56">
        <v>1</v>
      </c>
      <c r="E19" s="168">
        <v>57573615.222534373</v>
      </c>
      <c r="F19" s="40"/>
    </row>
    <row r="20" spans="1:7" ht="15.75" x14ac:dyDescent="0.25">
      <c r="A20" s="57"/>
      <c r="B20" s="55" t="s">
        <v>43</v>
      </c>
      <c r="C20" s="42">
        <v>46711600.240062624</v>
      </c>
      <c r="D20" s="56">
        <v>1</v>
      </c>
      <c r="E20" s="168">
        <v>46711600.240062624</v>
      </c>
      <c r="F20" s="40"/>
    </row>
    <row r="21" spans="1:7" ht="15.75" x14ac:dyDescent="0.25">
      <c r="A21" s="57"/>
      <c r="B21" s="55" t="s">
        <v>45</v>
      </c>
      <c r="C21" s="42">
        <v>44169876.798623078</v>
      </c>
      <c r="D21" s="56">
        <v>1</v>
      </c>
      <c r="E21" s="168">
        <v>44169876.798623078</v>
      </c>
      <c r="F21" s="40"/>
    </row>
    <row r="22" spans="1:7" ht="15.75" x14ac:dyDescent="0.25">
      <c r="A22" s="57"/>
      <c r="B22" s="55" t="s">
        <v>46</v>
      </c>
      <c r="C22" s="42">
        <v>50922743.113175511</v>
      </c>
      <c r="D22" s="56">
        <v>1</v>
      </c>
      <c r="E22" s="168">
        <v>50922743.113175511</v>
      </c>
      <c r="F22" s="40"/>
    </row>
    <row r="23" spans="1:7" ht="15.75" x14ac:dyDescent="0.25">
      <c r="A23" s="57"/>
      <c r="B23" s="55" t="s">
        <v>47</v>
      </c>
      <c r="C23" s="42">
        <v>43663932.703399882</v>
      </c>
      <c r="D23" s="56">
        <v>1</v>
      </c>
      <c r="E23" s="168">
        <v>43663932.703399882</v>
      </c>
      <c r="F23" s="40"/>
    </row>
    <row r="24" spans="1:7" ht="15.75" x14ac:dyDescent="0.25">
      <c r="A24" s="57"/>
      <c r="B24" s="55" t="s">
        <v>48</v>
      </c>
      <c r="C24" s="42">
        <v>48799990.792433202</v>
      </c>
      <c r="D24" s="56">
        <v>1</v>
      </c>
      <c r="E24" s="168">
        <v>48799990.792433202</v>
      </c>
      <c r="F24" s="40"/>
    </row>
    <row r="25" spans="1:7" ht="15.75" x14ac:dyDescent="0.25">
      <c r="A25" s="57"/>
      <c r="B25" s="55" t="s">
        <v>49</v>
      </c>
      <c r="C25" s="42">
        <v>44319342.517482616</v>
      </c>
      <c r="D25" s="56">
        <v>1</v>
      </c>
      <c r="E25" s="168">
        <v>44319342.517482616</v>
      </c>
      <c r="F25" s="40"/>
    </row>
    <row r="26" spans="1:7" ht="15.75" x14ac:dyDescent="0.25">
      <c r="A26" s="57"/>
      <c r="B26" s="55" t="s">
        <v>50</v>
      </c>
      <c r="C26" s="42">
        <v>46258517.924232364</v>
      </c>
      <c r="D26" s="56">
        <v>1</v>
      </c>
      <c r="E26" s="168">
        <v>46258517.924232364</v>
      </c>
      <c r="F26" s="40"/>
    </row>
    <row r="27" spans="1:7" ht="15" x14ac:dyDescent="0.25">
      <c r="B27" s="58" t="s">
        <v>34</v>
      </c>
      <c r="C27" s="59">
        <v>570070521.54476905</v>
      </c>
      <c r="D27" s="60"/>
      <c r="E27" s="170">
        <v>570070521.54476905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660B-E1A3-42C3-A6A5-A86173982CB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sqref="A1:H4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87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37418793.63405624</v>
      </c>
      <c r="D15" s="56">
        <v>1</v>
      </c>
      <c r="E15" s="168">
        <v>37418793.63405624</v>
      </c>
      <c r="F15" s="40"/>
    </row>
    <row r="16" spans="1:8" ht="15.75" x14ac:dyDescent="0.25">
      <c r="A16" s="54"/>
      <c r="B16" s="55" t="s">
        <v>39</v>
      </c>
      <c r="C16" s="42">
        <v>41263924.687067538</v>
      </c>
      <c r="D16" s="56">
        <v>1</v>
      </c>
      <c r="E16" s="168">
        <v>41263924.687067538</v>
      </c>
      <c r="F16" s="40"/>
    </row>
    <row r="17" spans="1:7" ht="15.75" x14ac:dyDescent="0.25">
      <c r="A17" s="54"/>
      <c r="B17" s="55" t="s">
        <v>40</v>
      </c>
      <c r="C17" s="42">
        <v>43442466.809011638</v>
      </c>
      <c r="D17" s="56">
        <v>1</v>
      </c>
      <c r="E17" s="168">
        <v>43442466.809011638</v>
      </c>
      <c r="F17" s="40"/>
    </row>
    <row r="18" spans="1:7" ht="15.75" x14ac:dyDescent="0.25">
      <c r="A18" s="54"/>
      <c r="B18" s="55" t="s">
        <v>41</v>
      </c>
      <c r="C18" s="42">
        <v>47412304.584689856</v>
      </c>
      <c r="D18" s="56">
        <v>1</v>
      </c>
      <c r="E18" s="168">
        <v>47412304.584689856</v>
      </c>
      <c r="F18" s="40"/>
    </row>
    <row r="19" spans="1:7" ht="15.75" x14ac:dyDescent="0.25">
      <c r="A19" s="54"/>
      <c r="B19" s="55" t="s">
        <v>42</v>
      </c>
      <c r="C19" s="42">
        <v>53622357.452303492</v>
      </c>
      <c r="D19" s="56">
        <v>1</v>
      </c>
      <c r="E19" s="168">
        <v>53622357.452303492</v>
      </c>
      <c r="F19" s="40"/>
    </row>
    <row r="20" spans="1:7" ht="15.75" x14ac:dyDescent="0.25">
      <c r="A20" s="57"/>
      <c r="B20" s="55" t="s">
        <v>43</v>
      </c>
      <c r="C20" s="42">
        <v>46674145.529679298</v>
      </c>
      <c r="D20" s="56">
        <v>1</v>
      </c>
      <c r="E20" s="168">
        <v>46674145.529679298</v>
      </c>
      <c r="F20" s="40"/>
    </row>
    <row r="21" spans="1:7" ht="15.75" x14ac:dyDescent="0.25">
      <c r="A21" s="57"/>
      <c r="B21" s="55" t="s">
        <v>45</v>
      </c>
      <c r="C21" s="42">
        <v>44397497.434478439</v>
      </c>
      <c r="D21" s="56">
        <v>1</v>
      </c>
      <c r="E21" s="168">
        <v>44397497.434478439</v>
      </c>
      <c r="F21" s="40"/>
    </row>
    <row r="22" spans="1:7" ht="15.75" x14ac:dyDescent="0.25">
      <c r="A22" s="57"/>
      <c r="B22" s="55" t="s">
        <v>46</v>
      </c>
      <c r="C22" s="42">
        <v>53767357.548278451</v>
      </c>
      <c r="D22" s="56">
        <v>1</v>
      </c>
      <c r="E22" s="168">
        <v>53767357.548278451</v>
      </c>
      <c r="F22" s="40"/>
    </row>
    <row r="23" spans="1:7" ht="15.75" x14ac:dyDescent="0.25">
      <c r="A23" s="57"/>
      <c r="B23" s="55" t="s">
        <v>47</v>
      </c>
      <c r="C23" s="42">
        <v>44946576.075618275</v>
      </c>
      <c r="D23" s="56">
        <v>1</v>
      </c>
      <c r="E23" s="168">
        <v>44946576.075618275</v>
      </c>
      <c r="F23" s="40"/>
    </row>
    <row r="24" spans="1:7" ht="15.75" x14ac:dyDescent="0.25">
      <c r="A24" s="57"/>
      <c r="B24" s="55" t="s">
        <v>48</v>
      </c>
      <c r="C24" s="42">
        <v>51400357.30642809</v>
      </c>
      <c r="D24" s="56">
        <v>1</v>
      </c>
      <c r="E24" s="168">
        <v>51400357.30642809</v>
      </c>
      <c r="F24" s="40"/>
    </row>
    <row r="25" spans="1:7" ht="15.75" x14ac:dyDescent="0.25">
      <c r="A25" s="57"/>
      <c r="B25" s="55" t="s">
        <v>49</v>
      </c>
      <c r="C25" s="42">
        <v>46045351.952666774</v>
      </c>
      <c r="D25" s="56">
        <v>1</v>
      </c>
      <c r="E25" s="168">
        <v>46045351.952666774</v>
      </c>
      <c r="F25" s="40"/>
    </row>
    <row r="26" spans="1:7" ht="15.75" x14ac:dyDescent="0.25">
      <c r="A26" s="57"/>
      <c r="B26" s="55" t="s">
        <v>50</v>
      </c>
      <c r="C26" s="42">
        <v>45652539.946502447</v>
      </c>
      <c r="D26" s="56">
        <v>1</v>
      </c>
      <c r="E26" s="168">
        <v>45652539.946502447</v>
      </c>
      <c r="F26" s="40"/>
    </row>
    <row r="27" spans="1:7" ht="15" x14ac:dyDescent="0.25">
      <c r="B27" s="58" t="s">
        <v>34</v>
      </c>
      <c r="C27" s="59">
        <v>556043672.96078062</v>
      </c>
      <c r="D27" s="60"/>
      <c r="E27" s="170">
        <v>556043672.96078062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1CB-5946-4138-996A-6500282151E6}">
  <sheetPr>
    <tabColor rgb="FF00B050"/>
    <pageSetUpPr fitToPage="1"/>
  </sheetPr>
  <dimension ref="A1:H42"/>
  <sheetViews>
    <sheetView showGridLines="0" zoomScale="70" zoomScaleNormal="70" zoomScaleSheetLayoutView="100" workbookViewId="0">
      <selection sqref="A1:H46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88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41335829.374828309</v>
      </c>
      <c r="D15" s="56">
        <v>1</v>
      </c>
      <c r="E15" s="168">
        <v>41335829.374828309</v>
      </c>
      <c r="F15" s="40"/>
    </row>
    <row r="16" spans="1:8" ht="15.75" x14ac:dyDescent="0.25">
      <c r="A16" s="54"/>
      <c r="B16" s="55" t="s">
        <v>39</v>
      </c>
      <c r="C16" s="42">
        <v>44276485.574473038</v>
      </c>
      <c r="D16" s="56">
        <v>1</v>
      </c>
      <c r="E16" s="168">
        <v>44276485.574473038</v>
      </c>
      <c r="F16" s="40"/>
    </row>
    <row r="17" spans="1:7" ht="15.75" x14ac:dyDescent="0.25">
      <c r="A17" s="54"/>
      <c r="B17" s="55" t="s">
        <v>40</v>
      </c>
      <c r="C17" s="42">
        <v>46240299.647673234</v>
      </c>
      <c r="D17" s="56">
        <v>1</v>
      </c>
      <c r="E17" s="168">
        <v>46240299.647673234</v>
      </c>
      <c r="F17" s="40"/>
    </row>
    <row r="18" spans="1:7" ht="15.75" x14ac:dyDescent="0.25">
      <c r="A18" s="54"/>
      <c r="B18" s="55" t="s">
        <v>41</v>
      </c>
      <c r="C18" s="42">
        <v>43172226.935480408</v>
      </c>
      <c r="D18" s="56">
        <v>1</v>
      </c>
      <c r="E18" s="168">
        <v>43172226.935480408</v>
      </c>
      <c r="F18" s="40"/>
    </row>
    <row r="19" spans="1:7" ht="15.75" x14ac:dyDescent="0.25">
      <c r="A19" s="54"/>
      <c r="B19" s="55" t="s">
        <v>42</v>
      </c>
      <c r="C19" s="42">
        <v>56782889.760788769</v>
      </c>
      <c r="D19" s="56">
        <v>1</v>
      </c>
      <c r="E19" s="168">
        <v>56782889.760788769</v>
      </c>
      <c r="F19" s="40"/>
    </row>
    <row r="20" spans="1:7" ht="15.75" x14ac:dyDescent="0.25">
      <c r="A20" s="57"/>
      <c r="B20" s="55" t="s">
        <v>43</v>
      </c>
      <c r="C20" s="42">
        <v>42873936.219201677</v>
      </c>
      <c r="D20" s="56">
        <v>1</v>
      </c>
      <c r="E20" s="168">
        <v>42873936.219201677</v>
      </c>
      <c r="F20" s="40"/>
    </row>
    <row r="21" spans="1:7" ht="15.75" x14ac:dyDescent="0.25">
      <c r="A21" s="57"/>
      <c r="B21" s="55" t="s">
        <v>45</v>
      </c>
      <c r="C21" s="42">
        <v>44295561.609939151</v>
      </c>
      <c r="D21" s="56">
        <v>1</v>
      </c>
      <c r="E21" s="168">
        <v>44295561.609939151</v>
      </c>
      <c r="F21" s="40"/>
    </row>
    <row r="22" spans="1:7" ht="15.75" x14ac:dyDescent="0.25">
      <c r="A22" s="57"/>
      <c r="B22" s="55" t="s">
        <v>46</v>
      </c>
      <c r="C22" s="42">
        <v>53615846.822623372</v>
      </c>
      <c r="D22" s="56">
        <v>1</v>
      </c>
      <c r="E22" s="168">
        <v>53615846.822623372</v>
      </c>
      <c r="F22" s="40"/>
    </row>
    <row r="23" spans="1:7" ht="15.75" x14ac:dyDescent="0.25">
      <c r="A23" s="57"/>
      <c r="B23" s="55" t="s">
        <v>47</v>
      </c>
      <c r="C23" s="42">
        <v>44607137.90382807</v>
      </c>
      <c r="D23" s="56">
        <v>1</v>
      </c>
      <c r="E23" s="168">
        <v>44607137.90382807</v>
      </c>
      <c r="F23" s="40"/>
    </row>
    <row r="24" spans="1:7" ht="15.75" x14ac:dyDescent="0.25">
      <c r="A24" s="57"/>
      <c r="B24" s="55" t="s">
        <v>48</v>
      </c>
      <c r="C24" s="42">
        <v>51304872.296720341</v>
      </c>
      <c r="D24" s="56">
        <v>1</v>
      </c>
      <c r="E24" s="168">
        <v>51304872.296720341</v>
      </c>
      <c r="F24" s="40"/>
    </row>
    <row r="25" spans="1:7" ht="15.75" x14ac:dyDescent="0.25">
      <c r="A25" s="57"/>
      <c r="B25" s="55" t="s">
        <v>49</v>
      </c>
      <c r="C25" s="42">
        <v>46212710.209179014</v>
      </c>
      <c r="D25" s="56">
        <v>1</v>
      </c>
      <c r="E25" s="168">
        <v>46212710.209179014</v>
      </c>
      <c r="F25" s="40"/>
    </row>
    <row r="26" spans="1:7" ht="15.75" x14ac:dyDescent="0.25">
      <c r="A26" s="57"/>
      <c r="B26" s="55" t="s">
        <v>50</v>
      </c>
      <c r="C26" s="42">
        <v>45090806.741597638</v>
      </c>
      <c r="D26" s="56">
        <v>1</v>
      </c>
      <c r="E26" s="168">
        <v>45090806.741597638</v>
      </c>
      <c r="F26" s="40"/>
    </row>
    <row r="27" spans="1:7" ht="15" x14ac:dyDescent="0.25">
      <c r="B27" s="58" t="s">
        <v>34</v>
      </c>
      <c r="C27" s="59">
        <v>559808603.09633303</v>
      </c>
      <c r="D27" s="60"/>
      <c r="E27" s="170">
        <v>559808603.09633303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ADA2-CF47-4553-BF27-6B5FCC589836}">
  <sheetPr>
    <tabColor rgb="FF00B050"/>
    <pageSetUpPr fitToPage="1"/>
  </sheetPr>
  <dimension ref="A1:H42"/>
  <sheetViews>
    <sheetView showGridLines="0" topLeftCell="A12" zoomScale="70" zoomScaleNormal="70" zoomScaleSheetLayoutView="100" workbookViewId="0">
      <selection activeCell="E28" sqref="E28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89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v>40371159.685785487</v>
      </c>
      <c r="D15" s="56">
        <v>1</v>
      </c>
      <c r="E15" s="168">
        <v>40371159.685785487</v>
      </c>
      <c r="F15" s="40"/>
    </row>
    <row r="16" spans="1:8" ht="15.75" x14ac:dyDescent="0.25">
      <c r="A16" s="54"/>
      <c r="B16" s="55" t="s">
        <v>39</v>
      </c>
      <c r="C16" s="42">
        <v>42812247.514981031</v>
      </c>
      <c r="D16" s="56">
        <v>1</v>
      </c>
      <c r="E16" s="168">
        <v>42812247.514981031</v>
      </c>
      <c r="F16" s="40"/>
    </row>
    <row r="17" spans="1:7" ht="15.75" x14ac:dyDescent="0.25">
      <c r="A17" s="54"/>
      <c r="B17" s="55" t="s">
        <v>40</v>
      </c>
      <c r="C17" s="42">
        <v>45694050.058635369</v>
      </c>
      <c r="D17" s="56">
        <v>1</v>
      </c>
      <c r="E17" s="168">
        <v>45694050.058635369</v>
      </c>
      <c r="F17" s="40"/>
    </row>
    <row r="18" spans="1:7" ht="15.75" x14ac:dyDescent="0.25">
      <c r="A18" s="54"/>
      <c r="B18" s="55" t="s">
        <v>41</v>
      </c>
      <c r="C18" s="42">
        <v>45860715.145370066</v>
      </c>
      <c r="D18" s="56">
        <v>1</v>
      </c>
      <c r="E18" s="168">
        <v>45860715.145370066</v>
      </c>
      <c r="F18" s="40"/>
    </row>
    <row r="19" spans="1:7" ht="15.75" x14ac:dyDescent="0.25">
      <c r="A19" s="54"/>
      <c r="B19" s="55" t="s">
        <v>42</v>
      </c>
      <c r="C19" s="42">
        <v>52287354.55730208</v>
      </c>
      <c r="D19" s="56">
        <v>1</v>
      </c>
      <c r="E19" s="168">
        <v>52287354.55730208</v>
      </c>
      <c r="F19" s="40"/>
    </row>
    <row r="20" spans="1:7" ht="15.75" x14ac:dyDescent="0.25">
      <c r="A20" s="57"/>
      <c r="B20" s="55" t="s">
        <v>43</v>
      </c>
      <c r="C20" s="42">
        <v>45563765.794602908</v>
      </c>
      <c r="D20" s="56">
        <v>1</v>
      </c>
      <c r="E20" s="168">
        <v>45563765.794602908</v>
      </c>
      <c r="F20" s="40"/>
    </row>
    <row r="21" spans="1:7" ht="15.75" x14ac:dyDescent="0.25">
      <c r="A21" s="57"/>
      <c r="B21" s="55" t="s">
        <v>45</v>
      </c>
      <c r="C21" s="42">
        <v>42929390.440929301</v>
      </c>
      <c r="D21" s="56">
        <v>1</v>
      </c>
      <c r="E21" s="168">
        <v>42929390.440929301</v>
      </c>
      <c r="F21" s="40"/>
    </row>
    <row r="22" spans="1:7" ht="15.75" x14ac:dyDescent="0.25">
      <c r="A22" s="57"/>
      <c r="B22" s="55" t="s">
        <v>46</v>
      </c>
      <c r="C22" s="42">
        <v>51656919.901567839</v>
      </c>
      <c r="D22" s="56">
        <v>1</v>
      </c>
      <c r="E22" s="168">
        <v>51656919.901567839</v>
      </c>
      <c r="F22" s="40"/>
    </row>
    <row r="23" spans="1:7" ht="15.75" x14ac:dyDescent="0.25">
      <c r="A23" s="57"/>
      <c r="B23" s="55" t="s">
        <v>47</v>
      </c>
      <c r="C23" s="42">
        <v>42421384.359346882</v>
      </c>
      <c r="D23" s="56">
        <v>1</v>
      </c>
      <c r="E23" s="168">
        <v>42421384.359346882</v>
      </c>
      <c r="F23" s="40"/>
    </row>
    <row r="24" spans="1:7" ht="15.75" x14ac:dyDescent="0.25">
      <c r="A24" s="57"/>
      <c r="B24" s="55" t="s">
        <v>48</v>
      </c>
      <c r="C24" s="42">
        <v>48945592.073481917</v>
      </c>
      <c r="D24" s="56">
        <v>1</v>
      </c>
      <c r="E24" s="168">
        <v>48945592.073481917</v>
      </c>
      <c r="F24" s="40"/>
    </row>
    <row r="25" spans="1:7" ht="15.75" x14ac:dyDescent="0.25">
      <c r="A25" s="57"/>
      <c r="B25" s="55" t="s">
        <v>49</v>
      </c>
      <c r="C25" s="42">
        <v>43640056.69918181</v>
      </c>
      <c r="D25" s="56">
        <v>1</v>
      </c>
      <c r="E25" s="168">
        <v>43640056.69918181</v>
      </c>
      <c r="F25" s="40"/>
    </row>
    <row r="26" spans="1:7" ht="15.75" x14ac:dyDescent="0.25">
      <c r="A26" s="57"/>
      <c r="B26" s="55" t="s">
        <v>50</v>
      </c>
      <c r="C26" s="42">
        <v>45254075.437882334</v>
      </c>
      <c r="D26" s="56">
        <v>1</v>
      </c>
      <c r="E26" s="168">
        <v>45254075.437882334</v>
      </c>
      <c r="F26" s="40"/>
    </row>
    <row r="27" spans="1:7" ht="15" x14ac:dyDescent="0.25">
      <c r="B27" s="58" t="s">
        <v>34</v>
      </c>
      <c r="C27" s="59">
        <v>547436711.66906703</v>
      </c>
      <c r="D27" s="60"/>
      <c r="E27" s="170">
        <v>547436711.66906703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F924-D046-4BA3-87BB-C31ED270BDF7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30" sqref="C30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90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'[4]Curva faltante real 2036'!$AH51*1000</f>
        <v>43147439.679003656</v>
      </c>
      <c r="D15" s="56">
        <v>1</v>
      </c>
      <c r="E15" s="168">
        <f>+C15</f>
        <v>43147439.679003656</v>
      </c>
      <c r="F15" s="40"/>
    </row>
    <row r="16" spans="1:8" ht="15.75" x14ac:dyDescent="0.25">
      <c r="A16" s="54"/>
      <c r="B16" s="55" t="s">
        <v>39</v>
      </c>
      <c r="C16" s="42">
        <f>'[4]Curva faltante real 2036'!$AH52*1000</f>
        <v>43686344.81091132</v>
      </c>
      <c r="D16" s="56">
        <v>1</v>
      </c>
      <c r="E16" s="168">
        <f t="shared" ref="E16:E26" si="0">+C16</f>
        <v>43686344.81091132</v>
      </c>
      <c r="F16" s="40"/>
    </row>
    <row r="17" spans="1:7" ht="15.75" x14ac:dyDescent="0.25">
      <c r="A17" s="54"/>
      <c r="B17" s="55" t="s">
        <v>40</v>
      </c>
      <c r="C17" s="42">
        <f>'[4]Curva faltante real 2036'!$AH53*1000</f>
        <v>43545338.596923016</v>
      </c>
      <c r="D17" s="56">
        <v>1</v>
      </c>
      <c r="E17" s="168">
        <f t="shared" si="0"/>
        <v>43545338.596923016</v>
      </c>
      <c r="F17" s="40"/>
    </row>
    <row r="18" spans="1:7" ht="15.75" x14ac:dyDescent="0.25">
      <c r="A18" s="54"/>
      <c r="B18" s="55" t="s">
        <v>41</v>
      </c>
      <c r="C18" s="42">
        <f>'[4]Curva faltante real 2036'!$AH54*1000</f>
        <v>45148946.734129928</v>
      </c>
      <c r="D18" s="56">
        <v>1</v>
      </c>
      <c r="E18" s="168">
        <f t="shared" si="0"/>
        <v>45148946.734129928</v>
      </c>
      <c r="F18" s="40"/>
    </row>
    <row r="19" spans="1:7" ht="15.75" x14ac:dyDescent="0.25">
      <c r="A19" s="54"/>
      <c r="B19" s="55" t="s">
        <v>42</v>
      </c>
      <c r="C19" s="42">
        <f>'[4]Curva faltante real 2036'!$AH55*1000</f>
        <v>49801609.731076665</v>
      </c>
      <c r="D19" s="56">
        <v>1</v>
      </c>
      <c r="E19" s="168">
        <f t="shared" si="0"/>
        <v>49801609.731076665</v>
      </c>
      <c r="F19" s="40"/>
    </row>
    <row r="20" spans="1:7" ht="15.75" x14ac:dyDescent="0.25">
      <c r="A20" s="57"/>
      <c r="B20" s="55" t="s">
        <v>43</v>
      </c>
      <c r="C20" s="42">
        <f>'[4]Curva faltante real 2036'!$AH56*1000</f>
        <v>44329569.866038047</v>
      </c>
      <c r="D20" s="56">
        <v>1</v>
      </c>
      <c r="E20" s="168">
        <f t="shared" si="0"/>
        <v>44329569.866038047</v>
      </c>
      <c r="F20" s="40"/>
    </row>
    <row r="21" spans="1:7" ht="15.75" x14ac:dyDescent="0.25">
      <c r="A21" s="57"/>
      <c r="B21" s="55" t="s">
        <v>45</v>
      </c>
      <c r="C21" s="42">
        <f>'[4]Curva faltante real 2036'!$AH57*1000</f>
        <v>41614589.580096312</v>
      </c>
      <c r="D21" s="56">
        <v>1</v>
      </c>
      <c r="E21" s="168">
        <f t="shared" si="0"/>
        <v>41614589.580096312</v>
      </c>
      <c r="F21" s="40"/>
    </row>
    <row r="22" spans="1:7" ht="15.75" x14ac:dyDescent="0.25">
      <c r="A22" s="57"/>
      <c r="B22" s="55" t="s">
        <v>46</v>
      </c>
      <c r="C22" s="42">
        <f>'[4]Curva faltante real 2036'!$AH58*1000</f>
        <v>44975556.025494464</v>
      </c>
      <c r="D22" s="56">
        <v>1</v>
      </c>
      <c r="E22" s="168">
        <f t="shared" si="0"/>
        <v>44975556.025494464</v>
      </c>
      <c r="F22" s="40"/>
    </row>
    <row r="23" spans="1:7" ht="15.75" x14ac:dyDescent="0.25">
      <c r="A23" s="57"/>
      <c r="B23" s="55" t="s">
        <v>47</v>
      </c>
      <c r="C23" s="42">
        <f>'[4]Curva faltante real 2036'!$AH59*1000</f>
        <v>41655888.102608003</v>
      </c>
      <c r="D23" s="56">
        <v>1</v>
      </c>
      <c r="E23" s="168">
        <f t="shared" si="0"/>
        <v>41655888.102608003</v>
      </c>
      <c r="F23" s="40"/>
    </row>
    <row r="24" spans="1:7" ht="15.75" x14ac:dyDescent="0.25">
      <c r="A24" s="57"/>
      <c r="B24" s="55" t="s">
        <v>48</v>
      </c>
      <c r="C24" s="42">
        <f>'[4]Curva faltante real 2036'!$AH60*1000</f>
        <v>44706260.291420773</v>
      </c>
      <c r="D24" s="56">
        <v>1</v>
      </c>
      <c r="E24" s="168">
        <f t="shared" si="0"/>
        <v>44706260.291420773</v>
      </c>
      <c r="F24" s="40"/>
    </row>
    <row r="25" spans="1:7" ht="15.75" x14ac:dyDescent="0.25">
      <c r="A25" s="57"/>
      <c r="B25" s="55" t="s">
        <v>49</v>
      </c>
      <c r="C25" s="42">
        <f>'[4]Curva faltante real 2036'!$AH61*1000</f>
        <v>42446636.410677642</v>
      </c>
      <c r="D25" s="56">
        <v>1</v>
      </c>
      <c r="E25" s="168">
        <f t="shared" si="0"/>
        <v>42446636.410677642</v>
      </c>
      <c r="F25" s="40"/>
    </row>
    <row r="26" spans="1:7" ht="15.75" x14ac:dyDescent="0.25">
      <c r="A26" s="57"/>
      <c r="B26" s="55" t="s">
        <v>50</v>
      </c>
      <c r="C26" s="42">
        <f>'[4]Curva faltante real 2036'!$AH62*1000</f>
        <v>42276809.639668435</v>
      </c>
      <c r="D26" s="56">
        <v>1</v>
      </c>
      <c r="E26" s="168">
        <f t="shared" si="0"/>
        <v>42276809.639668435</v>
      </c>
      <c r="F26" s="40"/>
    </row>
    <row r="27" spans="1:7" ht="15" x14ac:dyDescent="0.25">
      <c r="B27" s="58" t="s">
        <v>34</v>
      </c>
      <c r="C27" s="59">
        <f>SUM(C15:C26)</f>
        <v>527334989.46804833</v>
      </c>
      <c r="D27" s="60"/>
      <c r="E27" s="170">
        <f>SUM(E15:E26)</f>
        <v>527334989.46804833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C925-721C-4424-B0BF-D19709805BCB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30" sqref="C30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104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'[5]Curva faltante real 2037'!$AH51*1000</f>
        <v>44957780.897735126</v>
      </c>
      <c r="D15" s="56">
        <v>1</v>
      </c>
      <c r="E15" s="168">
        <f>+C15</f>
        <v>44957780.897735126</v>
      </c>
      <c r="F15" s="40"/>
    </row>
    <row r="16" spans="1:8" ht="15.75" x14ac:dyDescent="0.25">
      <c r="A16" s="54"/>
      <c r="B16" s="55" t="s">
        <v>39</v>
      </c>
      <c r="C16" s="42">
        <f>'[5]Curva faltante real 2037'!$AH52*1000</f>
        <v>45809905.337342881</v>
      </c>
      <c r="D16" s="56">
        <v>1</v>
      </c>
      <c r="E16" s="168">
        <f t="shared" ref="E16:E26" si="0">+C16</f>
        <v>45809905.337342881</v>
      </c>
      <c r="F16" s="40"/>
    </row>
    <row r="17" spans="1:7" ht="15.75" x14ac:dyDescent="0.25">
      <c r="A17" s="54"/>
      <c r="B17" s="55" t="s">
        <v>40</v>
      </c>
      <c r="C17" s="42">
        <f>'[5]Curva faltante real 2037'!$AH53*1000</f>
        <v>48125343.217767261</v>
      </c>
      <c r="D17" s="56">
        <v>1</v>
      </c>
      <c r="E17" s="168">
        <f t="shared" si="0"/>
        <v>48125343.217767261</v>
      </c>
      <c r="F17" s="40"/>
    </row>
    <row r="18" spans="1:7" ht="15.75" x14ac:dyDescent="0.25">
      <c r="A18" s="54"/>
      <c r="B18" s="55" t="s">
        <v>41</v>
      </c>
      <c r="C18" s="42">
        <f>'[5]Curva faltante real 2037'!$AH54*1000</f>
        <v>46970966.079523318</v>
      </c>
      <c r="D18" s="56">
        <v>1</v>
      </c>
      <c r="E18" s="168">
        <f t="shared" si="0"/>
        <v>46970966.079523318</v>
      </c>
      <c r="F18" s="40"/>
    </row>
    <row r="19" spans="1:7" ht="15.75" x14ac:dyDescent="0.25">
      <c r="A19" s="54"/>
      <c r="B19" s="55" t="s">
        <v>42</v>
      </c>
      <c r="C19" s="42">
        <f>'[5]Curva faltante real 2037'!$AH55*1000</f>
        <v>51188202.72195337</v>
      </c>
      <c r="D19" s="56">
        <v>1</v>
      </c>
      <c r="E19" s="168">
        <f t="shared" si="0"/>
        <v>51188202.72195337</v>
      </c>
      <c r="F19" s="40"/>
    </row>
    <row r="20" spans="1:7" ht="15.75" x14ac:dyDescent="0.25">
      <c r="A20" s="57"/>
      <c r="B20" s="55" t="s">
        <v>43</v>
      </c>
      <c r="C20" s="42">
        <f>'[5]Curva faltante real 2037'!$AH56*1000</f>
        <v>46127264.836680323</v>
      </c>
      <c r="D20" s="56">
        <v>1</v>
      </c>
      <c r="E20" s="168">
        <f t="shared" si="0"/>
        <v>46127264.836680323</v>
      </c>
      <c r="F20" s="40"/>
    </row>
    <row r="21" spans="1:7" ht="15.75" x14ac:dyDescent="0.25">
      <c r="A21" s="57"/>
      <c r="B21" s="55" t="s">
        <v>45</v>
      </c>
      <c r="C21" s="42">
        <f>'[5]Curva faltante real 2037'!$AH57*1000</f>
        <v>46720663.21686013</v>
      </c>
      <c r="D21" s="56">
        <v>1</v>
      </c>
      <c r="E21" s="168">
        <f t="shared" si="0"/>
        <v>46720663.21686013</v>
      </c>
      <c r="F21" s="40"/>
    </row>
    <row r="22" spans="1:7" ht="15.75" x14ac:dyDescent="0.25">
      <c r="A22" s="57"/>
      <c r="B22" s="55" t="s">
        <v>46</v>
      </c>
      <c r="C22" s="42">
        <f>'[5]Curva faltante real 2037'!$AH58*1000</f>
        <v>49785674.440556109</v>
      </c>
      <c r="D22" s="56">
        <v>1</v>
      </c>
      <c r="E22" s="168">
        <f t="shared" si="0"/>
        <v>49785674.440556109</v>
      </c>
      <c r="F22" s="40"/>
    </row>
    <row r="23" spans="1:7" ht="15.75" x14ac:dyDescent="0.25">
      <c r="A23" s="57"/>
      <c r="B23" s="55" t="s">
        <v>47</v>
      </c>
      <c r="C23" s="42">
        <f>'[5]Curva faltante real 2037'!$AH59*1000</f>
        <v>46926521.892387189</v>
      </c>
      <c r="D23" s="56">
        <v>1</v>
      </c>
      <c r="E23" s="168">
        <f t="shared" si="0"/>
        <v>46926521.892387189</v>
      </c>
      <c r="F23" s="40"/>
    </row>
    <row r="24" spans="1:7" ht="15.75" x14ac:dyDescent="0.25">
      <c r="A24" s="57"/>
      <c r="B24" s="55" t="s">
        <v>48</v>
      </c>
      <c r="C24" s="42">
        <f>'[5]Curva faltante real 2037'!$AH60*1000</f>
        <v>49702512.749445826</v>
      </c>
      <c r="D24" s="56">
        <v>1</v>
      </c>
      <c r="E24" s="168">
        <f t="shared" si="0"/>
        <v>49702512.749445826</v>
      </c>
      <c r="F24" s="40"/>
    </row>
    <row r="25" spans="1:7" ht="15.75" x14ac:dyDescent="0.25">
      <c r="A25" s="57"/>
      <c r="B25" s="55" t="s">
        <v>49</v>
      </c>
      <c r="C25" s="42">
        <f>'[5]Curva faltante real 2037'!$AH61*1000</f>
        <v>47445975.42626138</v>
      </c>
      <c r="D25" s="56">
        <v>1</v>
      </c>
      <c r="E25" s="168">
        <f t="shared" si="0"/>
        <v>47445975.42626138</v>
      </c>
      <c r="F25" s="40"/>
    </row>
    <row r="26" spans="1:7" ht="15.75" x14ac:dyDescent="0.25">
      <c r="A26" s="57"/>
      <c r="B26" s="55" t="s">
        <v>50</v>
      </c>
      <c r="C26" s="42">
        <f>'[5]Curva faltante real 2037'!$AH62*1000</f>
        <v>47183654.159620255</v>
      </c>
      <c r="D26" s="56">
        <v>1</v>
      </c>
      <c r="E26" s="168">
        <f t="shared" si="0"/>
        <v>47183654.159620255</v>
      </c>
      <c r="F26" s="40"/>
    </row>
    <row r="27" spans="1:7" ht="15" x14ac:dyDescent="0.25">
      <c r="B27" s="58" t="s">
        <v>34</v>
      </c>
      <c r="C27" s="59">
        <f>SUM(C15:C26)</f>
        <v>570944464.97613311</v>
      </c>
      <c r="D27" s="60"/>
      <c r="E27" s="170">
        <f>SUM(E15:E26)</f>
        <v>570944464.97613311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521">
    <tabColor theme="3" tint="0.39997558519241921"/>
    <pageSetUpPr fitToPage="1"/>
  </sheetPr>
  <dimension ref="A1:AG111"/>
  <sheetViews>
    <sheetView showGridLines="0" zoomScaleNormal="100" workbookViewId="0">
      <pane xSplit="4" ySplit="10" topLeftCell="E13" activePane="bottomRight" state="frozen"/>
      <selection activeCell="C27" sqref="C27"/>
      <selection pane="topRight" activeCell="C27" sqref="C27"/>
      <selection pane="bottomLeft" activeCell="C27" sqref="C27"/>
      <selection pane="bottomRight" activeCell="A15" sqref="A15:A18"/>
    </sheetView>
  </sheetViews>
  <sheetFormatPr baseColWidth="10" defaultColWidth="0" defaultRowHeight="12.75" x14ac:dyDescent="0.2"/>
  <cols>
    <col min="1" max="1" width="8.28515625" style="1" customWidth="1"/>
    <col min="2" max="2" width="14.7109375" style="1" customWidth="1"/>
    <col min="3" max="3" width="11.140625" style="1" customWidth="1"/>
    <col min="4" max="4" width="7.85546875" style="1" customWidth="1"/>
    <col min="5" max="9" width="14.42578125" style="1" bestFit="1" customWidth="1"/>
    <col min="10" max="25" width="15.5703125" style="1" bestFit="1" customWidth="1"/>
    <col min="26" max="26" width="18.28515625" style="1" customWidth="1"/>
    <col min="27" max="28" width="15.5703125" style="1" bestFit="1" customWidth="1"/>
    <col min="29" max="29" width="16.85546875" style="1" bestFit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tr">
        <f>'Formato Resumen 22'!$C$6</f>
        <v>GM-22-003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193">
        <f>+'Formato Resumen 22'!E15</f>
        <v>0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19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19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22'!E16</f>
        <v>0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22'!E17</f>
        <v>0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0" t="e">
        <f>+DATE(#REF!,4,1)</f>
        <v>#REF!</v>
      </c>
      <c r="B23" s="193">
        <f>+'Formato Resumen 22'!E18</f>
        <v>0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0" t="e">
        <f>+DATE(#REF!,5,1)</f>
        <v>#REF!</v>
      </c>
      <c r="B27" s="193">
        <f>+'Formato Resumen 22'!E19</f>
        <v>0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0" t="e">
        <f>+DATE(#REF!,6,1)</f>
        <v>#REF!</v>
      </c>
      <c r="B31" s="193">
        <f>+'Formato Resumen 22'!E20</f>
        <v>0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0" t="e">
        <f>+DATE(#REF!,7,1)</f>
        <v>#REF!</v>
      </c>
      <c r="B35" s="193">
        <f>+'Formato Resumen 22'!E21</f>
        <v>0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0" t="e">
        <f>+DATE(#REF!,8,1)</f>
        <v>#REF!</v>
      </c>
      <c r="B39" s="193">
        <f>+'Formato Resumen 22'!E22</f>
        <v>0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0" t="e">
        <f>+DATE(#REF!,9,1)</f>
        <v>#REF!</v>
      </c>
      <c r="B43" s="193">
        <f>+'Formato Resumen 22'!E23</f>
        <v>90877367.720107675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0" t="e">
        <f>+DATE(#REF!,10,1)</f>
        <v>#REF!</v>
      </c>
      <c r="B47" s="193">
        <f>+'Formato Resumen 22'!E24</f>
        <v>94573898.211837918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0" t="e">
        <f>+DATE(#REF!,11,1)</f>
        <v>#REF!</v>
      </c>
      <c r="B51" s="193">
        <f>+'Formato Resumen 22'!E25</f>
        <v>98268092.369285017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0" t="e">
        <f>+DATE(#REF!,12,1)</f>
        <v>#REF!</v>
      </c>
      <c r="B55" s="193">
        <f>+'Formato Resumen 22'!E26</f>
        <v>111363678.51476444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" si="49">SUMPRODUCT($D64:$D66,F64:F66)</f>
        <v>#REF!</v>
      </c>
      <c r="G67" s="29" t="e">
        <f t="shared" ref="G67" si="50">SUMPRODUCT($D64:$D66,G64:G66)</f>
        <v>#REF!</v>
      </c>
      <c r="H67" s="29" t="e">
        <f t="shared" ref="H67" si="51">SUMPRODUCT($D64:$D66,H64:H66)</f>
        <v>#REF!</v>
      </c>
      <c r="I67" s="29" t="e">
        <f t="shared" ref="I67" si="52">SUMPRODUCT($D64:$D66,I64:I66)</f>
        <v>#REF!</v>
      </c>
      <c r="J67" s="29" t="e">
        <f t="shared" ref="J67" si="53">SUMPRODUCT($D64:$D66,J64:J66)</f>
        <v>#REF!</v>
      </c>
      <c r="K67" s="29" t="e">
        <f t="shared" ref="K67" si="54">SUMPRODUCT($D64:$D66,K64:K66)</f>
        <v>#REF!</v>
      </c>
      <c r="L67" s="29" t="e">
        <f t="shared" ref="L67" si="55">SUMPRODUCT($D64:$D66,L64:L66)</f>
        <v>#REF!</v>
      </c>
      <c r="M67" s="29" t="e">
        <f t="shared" ref="M67" si="56">SUMPRODUCT($D64:$D66,M64:M66)</f>
        <v>#REF!</v>
      </c>
      <c r="N67" s="29" t="e">
        <f t="shared" ref="N67" si="57">SUMPRODUCT($D64:$D66,N64:N66)</f>
        <v>#REF!</v>
      </c>
      <c r="O67" s="29" t="e">
        <f t="shared" ref="O67" si="58">SUMPRODUCT($D64:$D66,O64:O66)</f>
        <v>#REF!</v>
      </c>
      <c r="P67" s="29" t="e">
        <f t="shared" ref="P67" si="59">SUMPRODUCT($D64:$D66,P64:P66)</f>
        <v>#REF!</v>
      </c>
      <c r="Q67" s="29" t="e">
        <f t="shared" ref="Q67" si="60">SUMPRODUCT($D64:$D66,Q64:Q66)</f>
        <v>#REF!</v>
      </c>
      <c r="R67" s="29" t="e">
        <f t="shared" ref="R67" si="61">SUMPRODUCT($D64:$D66,R64:R66)</f>
        <v>#REF!</v>
      </c>
      <c r="S67" s="29" t="e">
        <f t="shared" ref="S67" si="62">SUMPRODUCT($D64:$D66,S64:S66)</f>
        <v>#REF!</v>
      </c>
      <c r="T67" s="29" t="e">
        <f t="shared" ref="T67" si="63">SUMPRODUCT($D64:$D66,T64:T66)</f>
        <v>#REF!</v>
      </c>
      <c r="U67" s="29" t="e">
        <f t="shared" ref="U67" si="64">SUMPRODUCT($D64:$D66,U64:U66)</f>
        <v>#REF!</v>
      </c>
      <c r="V67" s="29" t="e">
        <f t="shared" ref="V67" si="65">SUMPRODUCT($D64:$D66,V64:V66)</f>
        <v>#REF!</v>
      </c>
      <c r="W67" s="29" t="e">
        <f t="shared" ref="W67" si="66">SUMPRODUCT($D64:$D66,W64:W66)</f>
        <v>#REF!</v>
      </c>
      <c r="X67" s="29" t="e">
        <f t="shared" ref="X67" si="67">SUMPRODUCT($D64:$D66,X64:X66)</f>
        <v>#REF!</v>
      </c>
      <c r="Y67" s="29" t="e">
        <f t="shared" ref="Y67" si="68">SUMPRODUCT($D64:$D66,Y64:Y66)</f>
        <v>#REF!</v>
      </c>
      <c r="Z67" s="29" t="e">
        <f t="shared" ref="Z67" si="69">SUMPRODUCT($D64:$D66,Z64:Z66)</f>
        <v>#REF!</v>
      </c>
      <c r="AA67" s="29" t="e">
        <f t="shared" ref="AA67" si="70">SUMPRODUCT($D64:$D66,AA64:AA66)</f>
        <v>#REF!</v>
      </c>
      <c r="AB67" s="29" t="e">
        <f t="shared" ref="AB67" si="71">SUMPRODUCT($D64:$D66,AB64:AB66)</f>
        <v>#REF!</v>
      </c>
      <c r="AC67" s="30" t="e">
        <f>+SUM(E67:AB67)</f>
        <v>#REF!</v>
      </c>
    </row>
    <row r="68" spans="1:29" ht="15" x14ac:dyDescent="0.2">
      <c r="A68" s="195" t="e">
        <f t="shared" ref="A68" si="72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" si="73">SUMPRODUCT($D68:$D70,F68:F70)</f>
        <v>#REF!</v>
      </c>
      <c r="G71" s="29" t="e">
        <f t="shared" ref="G71" si="74">SUMPRODUCT($D68:$D70,G68:G70)</f>
        <v>#REF!</v>
      </c>
      <c r="H71" s="29" t="e">
        <f t="shared" ref="H71" si="75">SUMPRODUCT($D68:$D70,H68:H70)</f>
        <v>#REF!</v>
      </c>
      <c r="I71" s="29" t="e">
        <f t="shared" ref="I71" si="76">SUMPRODUCT($D68:$D70,I68:I70)</f>
        <v>#REF!</v>
      </c>
      <c r="J71" s="29" t="e">
        <f t="shared" ref="J71" si="77">SUMPRODUCT($D68:$D70,J68:J70)</f>
        <v>#REF!</v>
      </c>
      <c r="K71" s="29" t="e">
        <f t="shared" ref="K71" si="78">SUMPRODUCT($D68:$D70,K68:K70)</f>
        <v>#REF!</v>
      </c>
      <c r="L71" s="29" t="e">
        <f t="shared" ref="L71" si="79">SUMPRODUCT($D68:$D70,L68:L70)</f>
        <v>#REF!</v>
      </c>
      <c r="M71" s="29" t="e">
        <f t="shared" ref="M71" si="80">SUMPRODUCT($D68:$D70,M68:M70)</f>
        <v>#REF!</v>
      </c>
      <c r="N71" s="29" t="e">
        <f t="shared" ref="N71" si="81">SUMPRODUCT($D68:$D70,N68:N70)</f>
        <v>#REF!</v>
      </c>
      <c r="O71" s="29" t="e">
        <f t="shared" ref="O71" si="82">SUMPRODUCT($D68:$D70,O68:O70)</f>
        <v>#REF!</v>
      </c>
      <c r="P71" s="29" t="e">
        <f t="shared" ref="P71" si="83">SUMPRODUCT($D68:$D70,P68:P70)</f>
        <v>#REF!</v>
      </c>
      <c r="Q71" s="29" t="e">
        <f t="shared" ref="Q71" si="84">SUMPRODUCT($D68:$D70,Q68:Q70)</f>
        <v>#REF!</v>
      </c>
      <c r="R71" s="29" t="e">
        <f t="shared" ref="R71" si="85">SUMPRODUCT($D68:$D70,R68:R70)</f>
        <v>#REF!</v>
      </c>
      <c r="S71" s="29" t="e">
        <f t="shared" ref="S71" si="86">SUMPRODUCT($D68:$D70,S68:S70)</f>
        <v>#REF!</v>
      </c>
      <c r="T71" s="29" t="e">
        <f t="shared" ref="T71" si="87">SUMPRODUCT($D68:$D70,T68:T70)</f>
        <v>#REF!</v>
      </c>
      <c r="U71" s="29" t="e">
        <f t="shared" ref="U71" si="88">SUMPRODUCT($D68:$D70,U68:U70)</f>
        <v>#REF!</v>
      </c>
      <c r="V71" s="29" t="e">
        <f t="shared" ref="V71" si="89">SUMPRODUCT($D68:$D70,V68:V70)</f>
        <v>#REF!</v>
      </c>
      <c r="W71" s="29" t="e">
        <f t="shared" ref="W71" si="90">SUMPRODUCT($D68:$D70,W68:W70)</f>
        <v>#REF!</v>
      </c>
      <c r="X71" s="29" t="e">
        <f t="shared" ref="X71" si="91">SUMPRODUCT($D68:$D70,X68:X70)</f>
        <v>#REF!</v>
      </c>
      <c r="Y71" s="29" t="e">
        <f t="shared" ref="Y71" si="92">SUMPRODUCT($D68:$D70,Y68:Y70)</f>
        <v>#REF!</v>
      </c>
      <c r="Z71" s="29" t="e">
        <f t="shared" ref="Z71" si="93">SUMPRODUCT($D68:$D70,Z68:Z70)</f>
        <v>#REF!</v>
      </c>
      <c r="AA71" s="29" t="e">
        <f t="shared" ref="AA71" si="94">SUMPRODUCT($D68:$D70,AA68:AA70)</f>
        <v>#REF!</v>
      </c>
      <c r="AB71" s="29" t="e">
        <f t="shared" ref="AB71" si="95">SUMPRODUCT($D68:$D70,AB68:AB70)</f>
        <v>#REF!</v>
      </c>
      <c r="AC71" s="30" t="e">
        <f>+SUM(E71:AB71)</f>
        <v>#REF!</v>
      </c>
    </row>
    <row r="72" spans="1:29" ht="15" x14ac:dyDescent="0.2">
      <c r="A72" s="195" t="e">
        <f t="shared" ref="A72" si="96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" si="97">SUMPRODUCT($D72:$D74,F72:F74)</f>
        <v>#REF!</v>
      </c>
      <c r="G75" s="29" t="e">
        <f t="shared" ref="G75" si="98">SUMPRODUCT($D72:$D74,G72:G74)</f>
        <v>#REF!</v>
      </c>
      <c r="H75" s="29" t="e">
        <f t="shared" ref="H75" si="99">SUMPRODUCT($D72:$D74,H72:H74)</f>
        <v>#REF!</v>
      </c>
      <c r="I75" s="29" t="e">
        <f t="shared" ref="I75" si="100">SUMPRODUCT($D72:$D74,I72:I74)</f>
        <v>#REF!</v>
      </c>
      <c r="J75" s="29" t="e">
        <f t="shared" ref="J75" si="101">SUMPRODUCT($D72:$D74,J72:J74)</f>
        <v>#REF!</v>
      </c>
      <c r="K75" s="29" t="e">
        <f t="shared" ref="K75" si="102">SUMPRODUCT($D72:$D74,K72:K74)</f>
        <v>#REF!</v>
      </c>
      <c r="L75" s="29" t="e">
        <f t="shared" ref="L75" si="103">SUMPRODUCT($D72:$D74,L72:L74)</f>
        <v>#REF!</v>
      </c>
      <c r="M75" s="29" t="e">
        <f t="shared" ref="M75" si="104">SUMPRODUCT($D72:$D74,M72:M74)</f>
        <v>#REF!</v>
      </c>
      <c r="N75" s="29" t="e">
        <f t="shared" ref="N75" si="105">SUMPRODUCT($D72:$D74,N72:N74)</f>
        <v>#REF!</v>
      </c>
      <c r="O75" s="29" t="e">
        <f t="shared" ref="O75" si="106">SUMPRODUCT($D72:$D74,O72:O74)</f>
        <v>#REF!</v>
      </c>
      <c r="P75" s="29" t="e">
        <f t="shared" ref="P75" si="107">SUMPRODUCT($D72:$D74,P72:P74)</f>
        <v>#REF!</v>
      </c>
      <c r="Q75" s="29" t="e">
        <f t="shared" ref="Q75" si="108">SUMPRODUCT($D72:$D74,Q72:Q74)</f>
        <v>#REF!</v>
      </c>
      <c r="R75" s="29" t="e">
        <f t="shared" ref="R75" si="109">SUMPRODUCT($D72:$D74,R72:R74)</f>
        <v>#REF!</v>
      </c>
      <c r="S75" s="29" t="e">
        <f t="shared" ref="S75" si="110">SUMPRODUCT($D72:$D74,S72:S74)</f>
        <v>#REF!</v>
      </c>
      <c r="T75" s="29" t="e">
        <f t="shared" ref="T75" si="111">SUMPRODUCT($D72:$D74,T72:T74)</f>
        <v>#REF!</v>
      </c>
      <c r="U75" s="29" t="e">
        <f t="shared" ref="U75" si="112">SUMPRODUCT($D72:$D74,U72:U74)</f>
        <v>#REF!</v>
      </c>
      <c r="V75" s="29" t="e">
        <f t="shared" ref="V75" si="113">SUMPRODUCT($D72:$D74,V72:V74)</f>
        <v>#REF!</v>
      </c>
      <c r="W75" s="29" t="e">
        <f t="shared" ref="W75" si="114">SUMPRODUCT($D72:$D74,W72:W74)</f>
        <v>#REF!</v>
      </c>
      <c r="X75" s="29" t="e">
        <f t="shared" ref="X75" si="115">SUMPRODUCT($D72:$D74,X72:X74)</f>
        <v>#REF!</v>
      </c>
      <c r="Y75" s="29" t="e">
        <f t="shared" ref="Y75" si="116">SUMPRODUCT($D72:$D74,Y72:Y74)</f>
        <v>#REF!</v>
      </c>
      <c r="Z75" s="29" t="e">
        <f t="shared" ref="Z75" si="117">SUMPRODUCT($D72:$D74,Z72:Z74)</f>
        <v>#REF!</v>
      </c>
      <c r="AA75" s="29" t="e">
        <f t="shared" ref="AA75" si="118">SUMPRODUCT($D72:$D74,AA72:AA74)</f>
        <v>#REF!</v>
      </c>
      <c r="AB75" s="29" t="e">
        <f t="shared" ref="AB75" si="119">SUMPRODUCT($D72:$D74,AB72:AB74)</f>
        <v>#REF!</v>
      </c>
      <c r="AC75" s="30" t="e">
        <f>+SUM(E75:AB75)</f>
        <v>#REF!</v>
      </c>
    </row>
    <row r="76" spans="1:29" ht="15" x14ac:dyDescent="0.2">
      <c r="A76" s="195" t="e">
        <f t="shared" ref="A76" si="120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" si="121">SUMPRODUCT($D76:$D78,F76:F78)</f>
        <v>#REF!</v>
      </c>
      <c r="G79" s="29" t="e">
        <f t="shared" ref="G79" si="122">SUMPRODUCT($D76:$D78,G76:G78)</f>
        <v>#REF!</v>
      </c>
      <c r="H79" s="29" t="e">
        <f t="shared" ref="H79" si="123">SUMPRODUCT($D76:$D78,H76:H78)</f>
        <v>#REF!</v>
      </c>
      <c r="I79" s="29" t="e">
        <f t="shared" ref="I79" si="124">SUMPRODUCT($D76:$D78,I76:I78)</f>
        <v>#REF!</v>
      </c>
      <c r="J79" s="29" t="e">
        <f t="shared" ref="J79" si="125">SUMPRODUCT($D76:$D78,J76:J78)</f>
        <v>#REF!</v>
      </c>
      <c r="K79" s="29" t="e">
        <f t="shared" ref="K79" si="126">SUMPRODUCT($D76:$D78,K76:K78)</f>
        <v>#REF!</v>
      </c>
      <c r="L79" s="29" t="e">
        <f t="shared" ref="L79" si="127">SUMPRODUCT($D76:$D78,L76:L78)</f>
        <v>#REF!</v>
      </c>
      <c r="M79" s="29" t="e">
        <f t="shared" ref="M79" si="128">SUMPRODUCT($D76:$D78,M76:M78)</f>
        <v>#REF!</v>
      </c>
      <c r="N79" s="29" t="e">
        <f t="shared" ref="N79" si="129">SUMPRODUCT($D76:$D78,N76:N78)</f>
        <v>#REF!</v>
      </c>
      <c r="O79" s="29" t="e">
        <f t="shared" ref="O79" si="130">SUMPRODUCT($D76:$D78,O76:O78)</f>
        <v>#REF!</v>
      </c>
      <c r="P79" s="29" t="e">
        <f t="shared" ref="P79" si="131">SUMPRODUCT($D76:$D78,P76:P78)</f>
        <v>#REF!</v>
      </c>
      <c r="Q79" s="29" t="e">
        <f t="shared" ref="Q79" si="132">SUMPRODUCT($D76:$D78,Q76:Q78)</f>
        <v>#REF!</v>
      </c>
      <c r="R79" s="29" t="e">
        <f t="shared" ref="R79" si="133">SUMPRODUCT($D76:$D78,R76:R78)</f>
        <v>#REF!</v>
      </c>
      <c r="S79" s="29" t="e">
        <f t="shared" ref="S79" si="134">SUMPRODUCT($D76:$D78,S76:S78)</f>
        <v>#REF!</v>
      </c>
      <c r="T79" s="29" t="e">
        <f t="shared" ref="T79" si="135">SUMPRODUCT($D76:$D78,T76:T78)</f>
        <v>#REF!</v>
      </c>
      <c r="U79" s="29" t="e">
        <f t="shared" ref="U79" si="136">SUMPRODUCT($D76:$D78,U76:U78)</f>
        <v>#REF!</v>
      </c>
      <c r="V79" s="29" t="e">
        <f t="shared" ref="V79" si="137">SUMPRODUCT($D76:$D78,V76:V78)</f>
        <v>#REF!</v>
      </c>
      <c r="W79" s="29" t="e">
        <f t="shared" ref="W79" si="138">SUMPRODUCT($D76:$D78,W76:W78)</f>
        <v>#REF!</v>
      </c>
      <c r="X79" s="29" t="e">
        <f t="shared" ref="X79" si="139">SUMPRODUCT($D76:$D78,X76:X78)</f>
        <v>#REF!</v>
      </c>
      <c r="Y79" s="29" t="e">
        <f t="shared" ref="Y79" si="140">SUMPRODUCT($D76:$D78,Y76:Y78)</f>
        <v>#REF!</v>
      </c>
      <c r="Z79" s="29" t="e">
        <f t="shared" ref="Z79" si="141">SUMPRODUCT($D76:$D78,Z76:Z78)</f>
        <v>#REF!</v>
      </c>
      <c r="AA79" s="29" t="e">
        <f t="shared" ref="AA79" si="142">SUMPRODUCT($D76:$D78,AA76:AA78)</f>
        <v>#REF!</v>
      </c>
      <c r="AB79" s="29" t="e">
        <f t="shared" ref="AB79" si="143">SUMPRODUCT($D76:$D78,AB76:AB78)</f>
        <v>#REF!</v>
      </c>
      <c r="AC79" s="30" t="e">
        <f>+SUM(E79:AB79)</f>
        <v>#REF!</v>
      </c>
    </row>
    <row r="80" spans="1:29" ht="15" x14ac:dyDescent="0.2">
      <c r="A80" s="195" t="e">
        <f t="shared" ref="A80" si="144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145">SUMPRODUCT($D80:$D82,F80:F82)</f>
        <v>#REF!</v>
      </c>
      <c r="G83" s="29" t="e">
        <f t="shared" si="145"/>
        <v>#REF!</v>
      </c>
      <c r="H83" s="29" t="e">
        <f t="shared" si="145"/>
        <v>#REF!</v>
      </c>
      <c r="I83" s="29" t="e">
        <f t="shared" si="145"/>
        <v>#REF!</v>
      </c>
      <c r="J83" s="29" t="e">
        <f t="shared" si="145"/>
        <v>#REF!</v>
      </c>
      <c r="K83" s="29" t="e">
        <f t="shared" si="145"/>
        <v>#REF!</v>
      </c>
      <c r="L83" s="29" t="e">
        <f t="shared" si="145"/>
        <v>#REF!</v>
      </c>
      <c r="M83" s="29" t="e">
        <f t="shared" si="145"/>
        <v>#REF!</v>
      </c>
      <c r="N83" s="29" t="e">
        <f t="shared" si="145"/>
        <v>#REF!</v>
      </c>
      <c r="O83" s="29" t="e">
        <f t="shared" si="145"/>
        <v>#REF!</v>
      </c>
      <c r="P83" s="29" t="e">
        <f t="shared" si="145"/>
        <v>#REF!</v>
      </c>
      <c r="Q83" s="29" t="e">
        <f t="shared" si="145"/>
        <v>#REF!</v>
      </c>
      <c r="R83" s="29" t="e">
        <f t="shared" si="145"/>
        <v>#REF!</v>
      </c>
      <c r="S83" s="29" t="e">
        <f t="shared" si="145"/>
        <v>#REF!</v>
      </c>
      <c r="T83" s="29" t="e">
        <f t="shared" si="145"/>
        <v>#REF!</v>
      </c>
      <c r="U83" s="29" t="e">
        <f t="shared" si="145"/>
        <v>#REF!</v>
      </c>
      <c r="V83" s="29" t="e">
        <f t="shared" si="145"/>
        <v>#REF!</v>
      </c>
      <c r="W83" s="29" t="e">
        <f t="shared" si="145"/>
        <v>#REF!</v>
      </c>
      <c r="X83" s="29" t="e">
        <f t="shared" si="145"/>
        <v>#REF!</v>
      </c>
      <c r="Y83" s="29" t="e">
        <f t="shared" si="145"/>
        <v>#REF!</v>
      </c>
      <c r="Z83" s="29" t="e">
        <f t="shared" si="145"/>
        <v>#REF!</v>
      </c>
      <c r="AA83" s="29" t="e">
        <f t="shared" si="145"/>
        <v>#REF!</v>
      </c>
      <c r="AB83" s="29" t="e">
        <f t="shared" si="145"/>
        <v>#REF!</v>
      </c>
      <c r="AC83" s="30" t="e">
        <f>+SUM(E83:AB83)</f>
        <v>#REF!</v>
      </c>
    </row>
    <row r="84" spans="1:29" ht="15" x14ac:dyDescent="0.2">
      <c r="A84" s="195" t="e">
        <f t="shared" ref="A84" si="146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" si="147">SUMPRODUCT($D84:$D86,F84:F86)</f>
        <v>#REF!</v>
      </c>
      <c r="G87" s="29" t="e">
        <f t="shared" ref="G87" si="148">SUMPRODUCT($D84:$D86,G84:G86)</f>
        <v>#REF!</v>
      </c>
      <c r="H87" s="29" t="e">
        <f t="shared" ref="H87" si="149">SUMPRODUCT($D84:$D86,H84:H86)</f>
        <v>#REF!</v>
      </c>
      <c r="I87" s="29" t="e">
        <f t="shared" ref="I87" si="150">SUMPRODUCT($D84:$D86,I84:I86)</f>
        <v>#REF!</v>
      </c>
      <c r="J87" s="29" t="e">
        <f t="shared" ref="J87" si="151">SUMPRODUCT($D84:$D86,J84:J86)</f>
        <v>#REF!</v>
      </c>
      <c r="K87" s="29" t="e">
        <f t="shared" ref="K87" si="152">SUMPRODUCT($D84:$D86,K84:K86)</f>
        <v>#REF!</v>
      </c>
      <c r="L87" s="29" t="e">
        <f t="shared" ref="L87" si="153">SUMPRODUCT($D84:$D86,L84:L86)</f>
        <v>#REF!</v>
      </c>
      <c r="M87" s="29" t="e">
        <f t="shared" ref="M87" si="154">SUMPRODUCT($D84:$D86,M84:M86)</f>
        <v>#REF!</v>
      </c>
      <c r="N87" s="29" t="e">
        <f t="shared" ref="N87" si="155">SUMPRODUCT($D84:$D86,N84:N86)</f>
        <v>#REF!</v>
      </c>
      <c r="O87" s="29" t="e">
        <f t="shared" ref="O87" si="156">SUMPRODUCT($D84:$D86,O84:O86)</f>
        <v>#REF!</v>
      </c>
      <c r="P87" s="29" t="e">
        <f t="shared" ref="P87" si="157">SUMPRODUCT($D84:$D86,P84:P86)</f>
        <v>#REF!</v>
      </c>
      <c r="Q87" s="29" t="e">
        <f t="shared" ref="Q87" si="158">SUMPRODUCT($D84:$D86,Q84:Q86)</f>
        <v>#REF!</v>
      </c>
      <c r="R87" s="29" t="e">
        <f t="shared" ref="R87" si="159">SUMPRODUCT($D84:$D86,R84:R86)</f>
        <v>#REF!</v>
      </c>
      <c r="S87" s="29" t="e">
        <f t="shared" ref="S87" si="160">SUMPRODUCT($D84:$D86,S84:S86)</f>
        <v>#REF!</v>
      </c>
      <c r="T87" s="29" t="e">
        <f t="shared" ref="T87" si="161">SUMPRODUCT($D84:$D86,T84:T86)</f>
        <v>#REF!</v>
      </c>
      <c r="U87" s="29" t="e">
        <f t="shared" ref="U87" si="162">SUMPRODUCT($D84:$D86,U84:U86)</f>
        <v>#REF!</v>
      </c>
      <c r="V87" s="29" t="e">
        <f t="shared" ref="V87" si="163">SUMPRODUCT($D84:$D86,V84:V86)</f>
        <v>#REF!</v>
      </c>
      <c r="W87" s="29" t="e">
        <f t="shared" ref="W87" si="164">SUMPRODUCT($D84:$D86,W84:W86)</f>
        <v>#REF!</v>
      </c>
      <c r="X87" s="29" t="e">
        <f t="shared" ref="X87" si="165">SUMPRODUCT($D84:$D86,X84:X86)</f>
        <v>#REF!</v>
      </c>
      <c r="Y87" s="29" t="e">
        <f t="shared" ref="Y87" si="166">SUMPRODUCT($D84:$D86,Y84:Y86)</f>
        <v>#REF!</v>
      </c>
      <c r="Z87" s="29" t="e">
        <f t="shared" ref="Z87" si="167">SUMPRODUCT($D84:$D86,Z84:Z86)</f>
        <v>#REF!</v>
      </c>
      <c r="AA87" s="29" t="e">
        <f t="shared" ref="AA87" si="168">SUMPRODUCT($D84:$D86,AA84:AA86)</f>
        <v>#REF!</v>
      </c>
      <c r="AB87" s="29" t="e">
        <f t="shared" ref="AB87" si="169">SUMPRODUCT($D84:$D86,AB84:AB86)</f>
        <v>#REF!</v>
      </c>
      <c r="AC87" s="30" t="e">
        <f>+SUM(E87:AB87)</f>
        <v>#REF!</v>
      </c>
    </row>
    <row r="88" spans="1:29" ht="15" x14ac:dyDescent="0.2">
      <c r="A88" s="195" t="e">
        <f t="shared" ref="A88" si="17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" si="171">SUMPRODUCT($D88:$D90,F88:F90)</f>
        <v>#REF!</v>
      </c>
      <c r="G91" s="29" t="e">
        <f t="shared" ref="G91" si="172">SUMPRODUCT($D88:$D90,G88:G90)</f>
        <v>#REF!</v>
      </c>
      <c r="H91" s="29" t="e">
        <f t="shared" ref="H91" si="173">SUMPRODUCT($D88:$D90,H88:H90)</f>
        <v>#REF!</v>
      </c>
      <c r="I91" s="29" t="e">
        <f t="shared" ref="I91" si="174">SUMPRODUCT($D88:$D90,I88:I90)</f>
        <v>#REF!</v>
      </c>
      <c r="J91" s="29" t="e">
        <f t="shared" ref="J91" si="175">SUMPRODUCT($D88:$D90,J88:J90)</f>
        <v>#REF!</v>
      </c>
      <c r="K91" s="29" t="e">
        <f t="shared" ref="K91" si="176">SUMPRODUCT($D88:$D90,K88:K90)</f>
        <v>#REF!</v>
      </c>
      <c r="L91" s="29" t="e">
        <f t="shared" ref="L91" si="177">SUMPRODUCT($D88:$D90,L88:L90)</f>
        <v>#REF!</v>
      </c>
      <c r="M91" s="29" t="e">
        <f t="shared" ref="M91" si="178">SUMPRODUCT($D88:$D90,M88:M90)</f>
        <v>#REF!</v>
      </c>
      <c r="N91" s="29" t="e">
        <f t="shared" ref="N91" si="179">SUMPRODUCT($D88:$D90,N88:N90)</f>
        <v>#REF!</v>
      </c>
      <c r="O91" s="29" t="e">
        <f t="shared" ref="O91" si="180">SUMPRODUCT($D88:$D90,O88:O90)</f>
        <v>#REF!</v>
      </c>
      <c r="P91" s="29" t="e">
        <f t="shared" ref="P91" si="181">SUMPRODUCT($D88:$D90,P88:P90)</f>
        <v>#REF!</v>
      </c>
      <c r="Q91" s="29" t="e">
        <f t="shared" ref="Q91" si="182">SUMPRODUCT($D88:$D90,Q88:Q90)</f>
        <v>#REF!</v>
      </c>
      <c r="R91" s="29" t="e">
        <f t="shared" ref="R91" si="183">SUMPRODUCT($D88:$D90,R88:R90)</f>
        <v>#REF!</v>
      </c>
      <c r="S91" s="29" t="e">
        <f t="shared" ref="S91" si="184">SUMPRODUCT($D88:$D90,S88:S90)</f>
        <v>#REF!</v>
      </c>
      <c r="T91" s="29" t="e">
        <f t="shared" ref="T91" si="185">SUMPRODUCT($D88:$D90,T88:T90)</f>
        <v>#REF!</v>
      </c>
      <c r="U91" s="29" t="e">
        <f t="shared" ref="U91" si="186">SUMPRODUCT($D88:$D90,U88:U90)</f>
        <v>#REF!</v>
      </c>
      <c r="V91" s="29" t="e">
        <f t="shared" ref="V91" si="187">SUMPRODUCT($D88:$D90,V88:V90)</f>
        <v>#REF!</v>
      </c>
      <c r="W91" s="29" t="e">
        <f t="shared" ref="W91" si="188">SUMPRODUCT($D88:$D90,W88:W90)</f>
        <v>#REF!</v>
      </c>
      <c r="X91" s="29" t="e">
        <f t="shared" ref="X91" si="189">SUMPRODUCT($D88:$D90,X88:X90)</f>
        <v>#REF!</v>
      </c>
      <c r="Y91" s="29" t="e">
        <f t="shared" ref="Y91" si="190">SUMPRODUCT($D88:$D90,Y88:Y90)</f>
        <v>#REF!</v>
      </c>
      <c r="Z91" s="29" t="e">
        <f t="shared" ref="Z91" si="191">SUMPRODUCT($D88:$D90,Z88:Z90)</f>
        <v>#REF!</v>
      </c>
      <c r="AA91" s="29" t="e">
        <f t="shared" ref="AA91" si="192">SUMPRODUCT($D88:$D90,AA88:AA90)</f>
        <v>#REF!</v>
      </c>
      <c r="AB91" s="29" t="e">
        <f t="shared" ref="AB91" si="193">SUMPRODUCT($D88:$D90,AB88:AB90)</f>
        <v>#REF!</v>
      </c>
      <c r="AC91" s="30" t="e">
        <f>+SUM(E91:AB91)</f>
        <v>#REF!</v>
      </c>
    </row>
    <row r="92" spans="1:29" ht="15" x14ac:dyDescent="0.2">
      <c r="A92" s="195" t="e">
        <f t="shared" ref="A92" si="194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" si="195">SUMPRODUCT($D92:$D94,F92:F94)</f>
        <v>#REF!</v>
      </c>
      <c r="G95" s="29" t="e">
        <f t="shared" ref="G95" si="196">SUMPRODUCT($D92:$D94,G92:G94)</f>
        <v>#REF!</v>
      </c>
      <c r="H95" s="29" t="e">
        <f t="shared" ref="H95" si="197">SUMPRODUCT($D92:$D94,H92:H94)</f>
        <v>#REF!</v>
      </c>
      <c r="I95" s="29" t="e">
        <f t="shared" ref="I95" si="198">SUMPRODUCT($D92:$D94,I92:I94)</f>
        <v>#REF!</v>
      </c>
      <c r="J95" s="29" t="e">
        <f t="shared" ref="J95" si="199">SUMPRODUCT($D92:$D94,J92:J94)</f>
        <v>#REF!</v>
      </c>
      <c r="K95" s="29" t="e">
        <f t="shared" ref="K95" si="200">SUMPRODUCT($D92:$D94,K92:K94)</f>
        <v>#REF!</v>
      </c>
      <c r="L95" s="29" t="e">
        <f t="shared" ref="L95" si="201">SUMPRODUCT($D92:$D94,L92:L94)</f>
        <v>#REF!</v>
      </c>
      <c r="M95" s="29" t="e">
        <f t="shared" ref="M95" si="202">SUMPRODUCT($D92:$D94,M92:M94)</f>
        <v>#REF!</v>
      </c>
      <c r="N95" s="29" t="e">
        <f t="shared" ref="N95" si="203">SUMPRODUCT($D92:$D94,N92:N94)</f>
        <v>#REF!</v>
      </c>
      <c r="O95" s="29" t="e">
        <f t="shared" ref="O95" si="204">SUMPRODUCT($D92:$D94,O92:O94)</f>
        <v>#REF!</v>
      </c>
      <c r="P95" s="29" t="e">
        <f t="shared" ref="P95" si="205">SUMPRODUCT($D92:$D94,P92:P94)</f>
        <v>#REF!</v>
      </c>
      <c r="Q95" s="29" t="e">
        <f t="shared" ref="Q95" si="206">SUMPRODUCT($D92:$D94,Q92:Q94)</f>
        <v>#REF!</v>
      </c>
      <c r="R95" s="29" t="e">
        <f t="shared" ref="R95" si="207">SUMPRODUCT($D92:$D94,R92:R94)</f>
        <v>#REF!</v>
      </c>
      <c r="S95" s="29" t="e">
        <f t="shared" ref="S95" si="208">SUMPRODUCT($D92:$D94,S92:S94)</f>
        <v>#REF!</v>
      </c>
      <c r="T95" s="29" t="e">
        <f t="shared" ref="T95" si="209">SUMPRODUCT($D92:$D94,T92:T94)</f>
        <v>#REF!</v>
      </c>
      <c r="U95" s="29" t="e">
        <f t="shared" ref="U95" si="210">SUMPRODUCT($D92:$D94,U92:U94)</f>
        <v>#REF!</v>
      </c>
      <c r="V95" s="29" t="e">
        <f t="shared" ref="V95" si="211">SUMPRODUCT($D92:$D94,V92:V94)</f>
        <v>#REF!</v>
      </c>
      <c r="W95" s="29" t="e">
        <f t="shared" ref="W95" si="212">SUMPRODUCT($D92:$D94,W92:W94)</f>
        <v>#REF!</v>
      </c>
      <c r="X95" s="29" t="e">
        <f t="shared" ref="X95" si="213">SUMPRODUCT($D92:$D94,X92:X94)</f>
        <v>#REF!</v>
      </c>
      <c r="Y95" s="29" t="e">
        <f t="shared" ref="Y95" si="214">SUMPRODUCT($D92:$D94,Y92:Y94)</f>
        <v>#REF!</v>
      </c>
      <c r="Z95" s="29" t="e">
        <f t="shared" ref="Z95" si="215">SUMPRODUCT($D92:$D94,Z92:Z94)</f>
        <v>#REF!</v>
      </c>
      <c r="AA95" s="29" t="e">
        <f t="shared" ref="AA95" si="216">SUMPRODUCT($D92:$D94,AA92:AA94)</f>
        <v>#REF!</v>
      </c>
      <c r="AB95" s="29" t="e">
        <f t="shared" ref="AB95" si="217">SUMPRODUCT($D92:$D94,AB92:AB94)</f>
        <v>#REF!</v>
      </c>
      <c r="AC95" s="30" t="e">
        <f>+SUM(E95:AB95)</f>
        <v>#REF!</v>
      </c>
    </row>
    <row r="96" spans="1:29" ht="15" x14ac:dyDescent="0.2">
      <c r="A96" s="195" t="e">
        <f t="shared" ref="A96" si="218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" si="219">SUMPRODUCT($D96:$D98,F96:F98)</f>
        <v>#REF!</v>
      </c>
      <c r="G99" s="29" t="e">
        <f t="shared" ref="G99" si="220">SUMPRODUCT($D96:$D98,G96:G98)</f>
        <v>#REF!</v>
      </c>
      <c r="H99" s="29" t="e">
        <f t="shared" ref="H99" si="221">SUMPRODUCT($D96:$D98,H96:H98)</f>
        <v>#REF!</v>
      </c>
      <c r="I99" s="29" t="e">
        <f t="shared" ref="I99" si="222">SUMPRODUCT($D96:$D98,I96:I98)</f>
        <v>#REF!</v>
      </c>
      <c r="J99" s="29" t="e">
        <f t="shared" ref="J99" si="223">SUMPRODUCT($D96:$D98,J96:J98)</f>
        <v>#REF!</v>
      </c>
      <c r="K99" s="29" t="e">
        <f t="shared" ref="K99" si="224">SUMPRODUCT($D96:$D98,K96:K98)</f>
        <v>#REF!</v>
      </c>
      <c r="L99" s="29" t="e">
        <f t="shared" ref="L99" si="225">SUMPRODUCT($D96:$D98,L96:L98)</f>
        <v>#REF!</v>
      </c>
      <c r="M99" s="29" t="e">
        <f t="shared" ref="M99" si="226">SUMPRODUCT($D96:$D98,M96:M98)</f>
        <v>#REF!</v>
      </c>
      <c r="N99" s="29" t="e">
        <f t="shared" ref="N99" si="227">SUMPRODUCT($D96:$D98,N96:N98)</f>
        <v>#REF!</v>
      </c>
      <c r="O99" s="29" t="e">
        <f t="shared" ref="O99" si="228">SUMPRODUCT($D96:$D98,O96:O98)</f>
        <v>#REF!</v>
      </c>
      <c r="P99" s="29" t="e">
        <f t="shared" ref="P99" si="229">SUMPRODUCT($D96:$D98,P96:P98)</f>
        <v>#REF!</v>
      </c>
      <c r="Q99" s="29" t="e">
        <f t="shared" ref="Q99" si="230">SUMPRODUCT($D96:$D98,Q96:Q98)</f>
        <v>#REF!</v>
      </c>
      <c r="R99" s="29" t="e">
        <f t="shared" ref="R99" si="231">SUMPRODUCT($D96:$D98,R96:R98)</f>
        <v>#REF!</v>
      </c>
      <c r="S99" s="29" t="e">
        <f t="shared" ref="S99" si="232">SUMPRODUCT($D96:$D98,S96:S98)</f>
        <v>#REF!</v>
      </c>
      <c r="T99" s="29" t="e">
        <f t="shared" ref="T99" si="233">SUMPRODUCT($D96:$D98,T96:T98)</f>
        <v>#REF!</v>
      </c>
      <c r="U99" s="29" t="e">
        <f t="shared" ref="U99" si="234">SUMPRODUCT($D96:$D98,U96:U98)</f>
        <v>#REF!</v>
      </c>
      <c r="V99" s="29" t="e">
        <f t="shared" ref="V99" si="235">SUMPRODUCT($D96:$D98,V96:V98)</f>
        <v>#REF!</v>
      </c>
      <c r="W99" s="29" t="e">
        <f t="shared" ref="W99" si="236">SUMPRODUCT($D96:$D98,W96:W98)</f>
        <v>#REF!</v>
      </c>
      <c r="X99" s="29" t="e">
        <f t="shared" ref="X99" si="237">SUMPRODUCT($D96:$D98,X96:X98)</f>
        <v>#REF!</v>
      </c>
      <c r="Y99" s="29" t="e">
        <f t="shared" ref="Y99" si="238">SUMPRODUCT($D96:$D98,Y96:Y98)</f>
        <v>#REF!</v>
      </c>
      <c r="Z99" s="29" t="e">
        <f t="shared" ref="Z99" si="239">SUMPRODUCT($D96:$D98,Z96:Z98)</f>
        <v>#REF!</v>
      </c>
      <c r="AA99" s="29" t="e">
        <f t="shared" ref="AA99" si="240">SUMPRODUCT($D96:$D98,AA96:AA98)</f>
        <v>#REF!</v>
      </c>
      <c r="AB99" s="29" t="e">
        <f t="shared" ref="AB99" si="241">SUMPRODUCT($D96:$D98,AB96:AB98)</f>
        <v>#REF!</v>
      </c>
      <c r="AC99" s="30" t="e">
        <f>+SUM(E99:AB99)</f>
        <v>#REF!</v>
      </c>
    </row>
    <row r="100" spans="1:29" ht="15" x14ac:dyDescent="0.2">
      <c r="A100" s="195" t="e">
        <f t="shared" ref="A100" si="242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" si="243">SUMPRODUCT($D100:$D102,F100:F102)</f>
        <v>#REF!</v>
      </c>
      <c r="G103" s="29" t="e">
        <f t="shared" ref="G103" si="244">SUMPRODUCT($D100:$D102,G100:G102)</f>
        <v>#REF!</v>
      </c>
      <c r="H103" s="29" t="e">
        <f t="shared" ref="H103" si="245">SUMPRODUCT($D100:$D102,H100:H102)</f>
        <v>#REF!</v>
      </c>
      <c r="I103" s="29" t="e">
        <f t="shared" ref="I103" si="246">SUMPRODUCT($D100:$D102,I100:I102)</f>
        <v>#REF!</v>
      </c>
      <c r="J103" s="29" t="e">
        <f t="shared" ref="J103" si="247">SUMPRODUCT($D100:$D102,J100:J102)</f>
        <v>#REF!</v>
      </c>
      <c r="K103" s="29" t="e">
        <f t="shared" ref="K103" si="248">SUMPRODUCT($D100:$D102,K100:K102)</f>
        <v>#REF!</v>
      </c>
      <c r="L103" s="29" t="e">
        <f t="shared" ref="L103" si="249">SUMPRODUCT($D100:$D102,L100:L102)</f>
        <v>#REF!</v>
      </c>
      <c r="M103" s="29" t="e">
        <f t="shared" ref="M103" si="250">SUMPRODUCT($D100:$D102,M100:M102)</f>
        <v>#REF!</v>
      </c>
      <c r="N103" s="29" t="e">
        <f t="shared" ref="N103" si="251">SUMPRODUCT($D100:$D102,N100:N102)</f>
        <v>#REF!</v>
      </c>
      <c r="O103" s="29" t="e">
        <f t="shared" ref="O103" si="252">SUMPRODUCT($D100:$D102,O100:O102)</f>
        <v>#REF!</v>
      </c>
      <c r="P103" s="29" t="e">
        <f t="shared" ref="P103" si="253">SUMPRODUCT($D100:$D102,P100:P102)</f>
        <v>#REF!</v>
      </c>
      <c r="Q103" s="29" t="e">
        <f t="shared" ref="Q103" si="254">SUMPRODUCT($D100:$D102,Q100:Q102)</f>
        <v>#REF!</v>
      </c>
      <c r="R103" s="29" t="e">
        <f t="shared" ref="R103" si="255">SUMPRODUCT($D100:$D102,R100:R102)</f>
        <v>#REF!</v>
      </c>
      <c r="S103" s="29" t="e">
        <f t="shared" ref="S103" si="256">SUMPRODUCT($D100:$D102,S100:S102)</f>
        <v>#REF!</v>
      </c>
      <c r="T103" s="29" t="e">
        <f t="shared" ref="T103" si="257">SUMPRODUCT($D100:$D102,T100:T102)</f>
        <v>#REF!</v>
      </c>
      <c r="U103" s="29" t="e">
        <f t="shared" ref="U103" si="258">SUMPRODUCT($D100:$D102,U100:U102)</f>
        <v>#REF!</v>
      </c>
      <c r="V103" s="29" t="e">
        <f t="shared" ref="V103" si="259">SUMPRODUCT($D100:$D102,V100:V102)</f>
        <v>#REF!</v>
      </c>
      <c r="W103" s="29" t="e">
        <f t="shared" ref="W103" si="260">SUMPRODUCT($D100:$D102,W100:W102)</f>
        <v>#REF!</v>
      </c>
      <c r="X103" s="29" t="e">
        <f t="shared" ref="X103" si="261">SUMPRODUCT($D100:$D102,X100:X102)</f>
        <v>#REF!</v>
      </c>
      <c r="Y103" s="29" t="e">
        <f t="shared" ref="Y103" si="262">SUMPRODUCT($D100:$D102,Y100:Y102)</f>
        <v>#REF!</v>
      </c>
      <c r="Z103" s="29" t="e">
        <f t="shared" ref="Z103" si="263">SUMPRODUCT($D100:$D102,Z100:Z102)</f>
        <v>#REF!</v>
      </c>
      <c r="AA103" s="29" t="e">
        <f t="shared" ref="AA103" si="264">SUMPRODUCT($D100:$D102,AA100:AA102)</f>
        <v>#REF!</v>
      </c>
      <c r="AB103" s="29" t="e">
        <f t="shared" ref="AB103" si="265">SUMPRODUCT($D100:$D102,AB100:AB102)</f>
        <v>#REF!</v>
      </c>
      <c r="AC103" s="30" t="e">
        <f>+SUM(E103:AB103)</f>
        <v>#REF!</v>
      </c>
    </row>
    <row r="104" spans="1:29" ht="15" x14ac:dyDescent="0.2">
      <c r="A104" s="195" t="e">
        <f t="shared" ref="A104" si="266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" si="267">SUMPRODUCT($D104:$D106,F104:F106)</f>
        <v>#REF!</v>
      </c>
      <c r="G107" s="29" t="e">
        <f t="shared" ref="G107" si="268">SUMPRODUCT($D104:$D106,G104:G106)</f>
        <v>#REF!</v>
      </c>
      <c r="H107" s="29" t="e">
        <f t="shared" ref="H107" si="269">SUMPRODUCT($D104:$D106,H104:H106)</f>
        <v>#REF!</v>
      </c>
      <c r="I107" s="29" t="e">
        <f t="shared" ref="I107" si="270">SUMPRODUCT($D104:$D106,I104:I106)</f>
        <v>#REF!</v>
      </c>
      <c r="J107" s="29" t="e">
        <f t="shared" ref="J107" si="271">SUMPRODUCT($D104:$D106,J104:J106)</f>
        <v>#REF!</v>
      </c>
      <c r="K107" s="29" t="e">
        <f t="shared" ref="K107" si="272">SUMPRODUCT($D104:$D106,K104:K106)</f>
        <v>#REF!</v>
      </c>
      <c r="L107" s="29" t="e">
        <f t="shared" ref="L107" si="273">SUMPRODUCT($D104:$D106,L104:L106)</f>
        <v>#REF!</v>
      </c>
      <c r="M107" s="29" t="e">
        <f t="shared" ref="M107" si="274">SUMPRODUCT($D104:$D106,M104:M106)</f>
        <v>#REF!</v>
      </c>
      <c r="N107" s="29" t="e">
        <f t="shared" ref="N107" si="275">SUMPRODUCT($D104:$D106,N104:N106)</f>
        <v>#REF!</v>
      </c>
      <c r="O107" s="29" t="e">
        <f t="shared" ref="O107" si="276">SUMPRODUCT($D104:$D106,O104:O106)</f>
        <v>#REF!</v>
      </c>
      <c r="P107" s="29" t="e">
        <f t="shared" ref="P107" si="277">SUMPRODUCT($D104:$D106,P104:P106)</f>
        <v>#REF!</v>
      </c>
      <c r="Q107" s="29" t="e">
        <f t="shared" ref="Q107" si="278">SUMPRODUCT($D104:$D106,Q104:Q106)</f>
        <v>#REF!</v>
      </c>
      <c r="R107" s="29" t="e">
        <f t="shared" ref="R107" si="279">SUMPRODUCT($D104:$D106,R104:R106)</f>
        <v>#REF!</v>
      </c>
      <c r="S107" s="29" t="e">
        <f t="shared" ref="S107" si="280">SUMPRODUCT($D104:$D106,S104:S106)</f>
        <v>#REF!</v>
      </c>
      <c r="T107" s="29" t="e">
        <f t="shared" ref="T107" si="281">SUMPRODUCT($D104:$D106,T104:T106)</f>
        <v>#REF!</v>
      </c>
      <c r="U107" s="29" t="e">
        <f t="shared" ref="U107" si="282">SUMPRODUCT($D104:$D106,U104:U106)</f>
        <v>#REF!</v>
      </c>
      <c r="V107" s="29" t="e">
        <f t="shared" ref="V107" si="283">SUMPRODUCT($D104:$D106,V104:V106)</f>
        <v>#REF!</v>
      </c>
      <c r="W107" s="29" t="e">
        <f t="shared" ref="W107" si="284">SUMPRODUCT($D104:$D106,W104:W106)</f>
        <v>#REF!</v>
      </c>
      <c r="X107" s="29" t="e">
        <f t="shared" ref="X107" si="285">SUMPRODUCT($D104:$D106,X104:X106)</f>
        <v>#REF!</v>
      </c>
      <c r="Y107" s="29" t="e">
        <f t="shared" ref="Y107" si="286">SUMPRODUCT($D104:$D106,Y104:Y106)</f>
        <v>#REF!</v>
      </c>
      <c r="Z107" s="29" t="e">
        <f t="shared" ref="Z107" si="287">SUMPRODUCT($D104:$D106,Z104:Z106)</f>
        <v>#REF!</v>
      </c>
      <c r="AA107" s="29" t="e">
        <f t="shared" ref="AA107" si="288">SUMPRODUCT($D104:$D106,AA104:AA106)</f>
        <v>#REF!</v>
      </c>
      <c r="AB107" s="29" t="e">
        <f t="shared" ref="AB107" si="289">SUMPRODUCT($D104:$D106,AB104:AB106)</f>
        <v>#REF!</v>
      </c>
      <c r="AC107" s="30" t="e">
        <f>+SUM(E107:AB107)</f>
        <v>#REF!</v>
      </c>
    </row>
    <row r="108" spans="1:29" ht="15" x14ac:dyDescent="0.2">
      <c r="A108" s="195" t="e">
        <f t="shared" ref="A108" si="29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" si="291">SUMPRODUCT($D108:$D110,F108:F110)</f>
        <v>#REF!</v>
      </c>
      <c r="G111" s="29" t="e">
        <f t="shared" ref="G111" si="292">SUMPRODUCT($D108:$D110,G108:G110)</f>
        <v>#REF!</v>
      </c>
      <c r="H111" s="29" t="e">
        <f t="shared" ref="H111" si="293">SUMPRODUCT($D108:$D110,H108:H110)</f>
        <v>#REF!</v>
      </c>
      <c r="I111" s="29" t="e">
        <f t="shared" ref="I111" si="294">SUMPRODUCT($D108:$D110,I108:I110)</f>
        <v>#REF!</v>
      </c>
      <c r="J111" s="29" t="e">
        <f t="shared" ref="J111" si="295">SUMPRODUCT($D108:$D110,J108:J110)</f>
        <v>#REF!</v>
      </c>
      <c r="K111" s="29" t="e">
        <f t="shared" ref="K111" si="296">SUMPRODUCT($D108:$D110,K108:K110)</f>
        <v>#REF!</v>
      </c>
      <c r="L111" s="29" t="e">
        <f t="shared" ref="L111" si="297">SUMPRODUCT($D108:$D110,L108:L110)</f>
        <v>#REF!</v>
      </c>
      <c r="M111" s="29" t="e">
        <f t="shared" ref="M111" si="298">SUMPRODUCT($D108:$D110,M108:M110)</f>
        <v>#REF!</v>
      </c>
      <c r="N111" s="29" t="e">
        <f t="shared" ref="N111" si="299">SUMPRODUCT($D108:$D110,N108:N110)</f>
        <v>#REF!</v>
      </c>
      <c r="O111" s="29" t="e">
        <f t="shared" ref="O111" si="300">SUMPRODUCT($D108:$D110,O108:O110)</f>
        <v>#REF!</v>
      </c>
      <c r="P111" s="29" t="e">
        <f t="shared" ref="P111" si="301">SUMPRODUCT($D108:$D110,P108:P110)</f>
        <v>#REF!</v>
      </c>
      <c r="Q111" s="29" t="e">
        <f t="shared" ref="Q111" si="302">SUMPRODUCT($D108:$D110,Q108:Q110)</f>
        <v>#REF!</v>
      </c>
      <c r="R111" s="29" t="e">
        <f t="shared" ref="R111" si="303">SUMPRODUCT($D108:$D110,R108:R110)</f>
        <v>#REF!</v>
      </c>
      <c r="S111" s="29" t="e">
        <f t="shared" ref="S111" si="304">SUMPRODUCT($D108:$D110,S108:S110)</f>
        <v>#REF!</v>
      </c>
      <c r="T111" s="29" t="e">
        <f t="shared" ref="T111" si="305">SUMPRODUCT($D108:$D110,T108:T110)</f>
        <v>#REF!</v>
      </c>
      <c r="U111" s="29" t="e">
        <f t="shared" ref="U111" si="306">SUMPRODUCT($D108:$D110,U108:U110)</f>
        <v>#REF!</v>
      </c>
      <c r="V111" s="29" t="e">
        <f t="shared" ref="V111" si="307">SUMPRODUCT($D108:$D110,V108:V110)</f>
        <v>#REF!</v>
      </c>
      <c r="W111" s="29" t="e">
        <f t="shared" ref="W111" si="308">SUMPRODUCT($D108:$D110,W108:W110)</f>
        <v>#REF!</v>
      </c>
      <c r="X111" s="29" t="e">
        <f t="shared" ref="X111" si="309">SUMPRODUCT($D108:$D110,X108:X110)</f>
        <v>#REF!</v>
      </c>
      <c r="Y111" s="29" t="e">
        <f t="shared" ref="Y111" si="310">SUMPRODUCT($D108:$D110,Y108:Y110)</f>
        <v>#REF!</v>
      </c>
      <c r="Z111" s="29" t="e">
        <f t="shared" ref="Z111" si="311">SUMPRODUCT($D108:$D110,Z108:Z110)</f>
        <v>#REF!</v>
      </c>
      <c r="AA111" s="29" t="e">
        <f t="shared" ref="AA111" si="312">SUMPRODUCT($D108:$D110,AA108:AA110)</f>
        <v>#REF!</v>
      </c>
      <c r="AB111" s="29" t="e">
        <f t="shared" ref="AB111" si="313">SUMPRODUCT($D108:$D110,AB108:AB110)</f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0:A103"/>
    <mergeCell ref="A104:A107"/>
    <mergeCell ref="A108:A111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92:A95"/>
    <mergeCell ref="B64:B67"/>
    <mergeCell ref="A68:A71"/>
    <mergeCell ref="A72:A75"/>
    <mergeCell ref="A76:A79"/>
    <mergeCell ref="A64:A67"/>
    <mergeCell ref="B68:B71"/>
    <mergeCell ref="B72:B75"/>
    <mergeCell ref="B76:B79"/>
    <mergeCell ref="B31:B34"/>
    <mergeCell ref="B35:B38"/>
    <mergeCell ref="B39:B42"/>
    <mergeCell ref="B47:B50"/>
    <mergeCell ref="B51:B54"/>
    <mergeCell ref="B11:B14"/>
    <mergeCell ref="B15:B18"/>
    <mergeCell ref="B23:B26"/>
    <mergeCell ref="B27:B30"/>
    <mergeCell ref="B19:B22"/>
    <mergeCell ref="D2:E2"/>
    <mergeCell ref="B108:B111"/>
    <mergeCell ref="C9:D9"/>
    <mergeCell ref="A96:A99"/>
    <mergeCell ref="B96:B99"/>
    <mergeCell ref="B100:B103"/>
    <mergeCell ref="B104:B107"/>
    <mergeCell ref="B88:B91"/>
    <mergeCell ref="B92:B95"/>
    <mergeCell ref="B84:B87"/>
    <mergeCell ref="B80:B83"/>
    <mergeCell ref="A80:A83"/>
    <mergeCell ref="A84:A87"/>
    <mergeCell ref="A88:A91"/>
    <mergeCell ref="B55:B58"/>
    <mergeCell ref="B43:B46"/>
  </mergeCells>
  <phoneticPr fontId="3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ignoredErrors>
    <ignoredError sqref="A12:A58 A11 F11:AC11 C12:AC58 C11:D11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528C-14EE-4D47-AE65-4F99A0CE4ED8}">
  <sheetPr>
    <tabColor rgb="FF00B050"/>
    <pageSetUpPr fitToPage="1"/>
  </sheetPr>
  <dimension ref="A1:H42"/>
  <sheetViews>
    <sheetView showGridLines="0" topLeftCell="A14" zoomScale="70" zoomScaleNormal="70" zoomScaleSheetLayoutView="100" workbookViewId="0">
      <selection activeCell="C30" sqref="C30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106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'[6]Curva faltante real 2038'!$AH51*1000</f>
        <v>47281294.647847071</v>
      </c>
      <c r="D15" s="56">
        <v>1</v>
      </c>
      <c r="E15" s="168">
        <f>+C15</f>
        <v>47281294.647847071</v>
      </c>
      <c r="F15" s="40"/>
    </row>
    <row r="16" spans="1:8" ht="15.75" x14ac:dyDescent="0.25">
      <c r="A16" s="54"/>
      <c r="B16" s="55" t="s">
        <v>39</v>
      </c>
      <c r="C16" s="42">
        <f>'[6]Curva faltante real 2038'!$AH52*1000</f>
        <v>46092885.165700659</v>
      </c>
      <c r="D16" s="56">
        <v>1</v>
      </c>
      <c r="E16" s="168">
        <f t="shared" ref="E16:E26" si="0">+C16</f>
        <v>46092885.165700659</v>
      </c>
      <c r="F16" s="40"/>
    </row>
    <row r="17" spans="1:7" ht="15.75" x14ac:dyDescent="0.25">
      <c r="A17" s="54"/>
      <c r="B17" s="55" t="s">
        <v>40</v>
      </c>
      <c r="C17" s="42">
        <f>'[6]Curva faltante real 2038'!$AH53*1000</f>
        <v>46798711.09086211</v>
      </c>
      <c r="D17" s="56">
        <v>1</v>
      </c>
      <c r="E17" s="168">
        <f t="shared" si="0"/>
        <v>46798711.09086211</v>
      </c>
      <c r="F17" s="40"/>
    </row>
    <row r="18" spans="1:7" ht="15.75" x14ac:dyDescent="0.25">
      <c r="A18" s="54"/>
      <c r="B18" s="55" t="s">
        <v>41</v>
      </c>
      <c r="C18" s="42">
        <f>'[6]Curva faltante real 2038'!$AH54*1000</f>
        <v>47218809.620262757</v>
      </c>
      <c r="D18" s="56">
        <v>1</v>
      </c>
      <c r="E18" s="168">
        <f t="shared" si="0"/>
        <v>47218809.620262757</v>
      </c>
      <c r="F18" s="40"/>
    </row>
    <row r="19" spans="1:7" ht="15.75" x14ac:dyDescent="0.25">
      <c r="A19" s="54"/>
      <c r="B19" s="55" t="s">
        <v>42</v>
      </c>
      <c r="C19" s="42">
        <f>'[6]Curva faltante real 2038'!$AH55*1000</f>
        <v>52022101.017489493</v>
      </c>
      <c r="D19" s="56">
        <v>1</v>
      </c>
      <c r="E19" s="168">
        <f t="shared" si="0"/>
        <v>52022101.017489493</v>
      </c>
      <c r="F19" s="40"/>
    </row>
    <row r="20" spans="1:7" ht="15.75" x14ac:dyDescent="0.25">
      <c r="A20" s="57"/>
      <c r="B20" s="55" t="s">
        <v>43</v>
      </c>
      <c r="C20" s="42">
        <f>'[6]Curva faltante real 2038'!$AH56*1000</f>
        <v>46714318.895173728</v>
      </c>
      <c r="D20" s="56">
        <v>1</v>
      </c>
      <c r="E20" s="168">
        <f t="shared" si="0"/>
        <v>46714318.895173728</v>
      </c>
      <c r="F20" s="40"/>
    </row>
    <row r="21" spans="1:7" ht="15.75" x14ac:dyDescent="0.25">
      <c r="A21" s="57"/>
      <c r="B21" s="55" t="s">
        <v>45</v>
      </c>
      <c r="C21" s="42">
        <f>'[6]Curva faltante real 2038'!$AH57*1000</f>
        <v>47672191.443903103</v>
      </c>
      <c r="D21" s="56">
        <v>1</v>
      </c>
      <c r="E21" s="168">
        <f t="shared" si="0"/>
        <v>47672191.443903103</v>
      </c>
      <c r="F21" s="40"/>
    </row>
    <row r="22" spans="1:7" ht="15.75" x14ac:dyDescent="0.25">
      <c r="A22" s="57"/>
      <c r="B22" s="55" t="s">
        <v>46</v>
      </c>
      <c r="C22" s="42">
        <f>'[6]Curva faltante real 2038'!$AH58*1000</f>
        <v>50853851.516875051</v>
      </c>
      <c r="D22" s="56">
        <v>1</v>
      </c>
      <c r="E22" s="168">
        <f t="shared" si="0"/>
        <v>50853851.516875051</v>
      </c>
      <c r="F22" s="40"/>
    </row>
    <row r="23" spans="1:7" ht="15.75" x14ac:dyDescent="0.25">
      <c r="A23" s="57"/>
      <c r="B23" s="55" t="s">
        <v>47</v>
      </c>
      <c r="C23" s="42">
        <f>'[6]Curva faltante real 2038'!$AH59*1000</f>
        <v>47152380.920190774</v>
      </c>
      <c r="D23" s="56">
        <v>1</v>
      </c>
      <c r="E23" s="168">
        <f t="shared" si="0"/>
        <v>47152380.920190774</v>
      </c>
      <c r="F23" s="40"/>
    </row>
    <row r="24" spans="1:7" ht="15.75" x14ac:dyDescent="0.25">
      <c r="A24" s="57"/>
      <c r="B24" s="55" t="s">
        <v>48</v>
      </c>
      <c r="C24" s="42">
        <f>'[6]Curva faltante real 2038'!$AH60*1000</f>
        <v>50533579.940896757</v>
      </c>
      <c r="D24" s="56">
        <v>1</v>
      </c>
      <c r="E24" s="168">
        <f t="shared" si="0"/>
        <v>50533579.940896757</v>
      </c>
      <c r="F24" s="40"/>
    </row>
    <row r="25" spans="1:7" ht="15.75" x14ac:dyDescent="0.25">
      <c r="A25" s="57"/>
      <c r="B25" s="55" t="s">
        <v>49</v>
      </c>
      <c r="C25" s="42">
        <f>'[6]Curva faltante real 2038'!$AH61*1000</f>
        <v>47947252.974102147</v>
      </c>
      <c r="D25" s="56">
        <v>1</v>
      </c>
      <c r="E25" s="168">
        <f t="shared" si="0"/>
        <v>47947252.974102147</v>
      </c>
      <c r="F25" s="40"/>
    </row>
    <row r="26" spans="1:7" ht="15.75" x14ac:dyDescent="0.25">
      <c r="A26" s="57"/>
      <c r="B26" s="55" t="s">
        <v>50</v>
      </c>
      <c r="C26" s="42">
        <f>'[6]Curva faltante real 2038'!$AH62*1000</f>
        <v>48845586.147427492</v>
      </c>
      <c r="D26" s="56">
        <v>1</v>
      </c>
      <c r="E26" s="168">
        <f t="shared" si="0"/>
        <v>48845586.147427492</v>
      </c>
      <c r="F26" s="40"/>
    </row>
    <row r="27" spans="1:7" ht="15" x14ac:dyDescent="0.25">
      <c r="B27" s="58" t="s">
        <v>34</v>
      </c>
      <c r="C27" s="59">
        <f>SUM(C15:C26)</f>
        <v>579132963.38073099</v>
      </c>
      <c r="D27" s="60"/>
      <c r="E27" s="170">
        <f>SUM(E15:E26)</f>
        <v>579132963.38073099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FD85-A207-4F0A-ACF9-7BD0273AED99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T56" activePane="bottomRight" state="frozen"/>
      <selection pane="topRight"/>
      <selection pane="bottomLeft"/>
      <selection pane="bottomRight" sqref="A1:AC61"/>
    </sheetView>
  </sheetViews>
  <sheetFormatPr baseColWidth="10" defaultColWidth="0" defaultRowHeight="12.75" x14ac:dyDescent="0.2"/>
  <cols>
    <col min="1" max="1" width="7.85546875" style="1" customWidth="1"/>
    <col min="2" max="2" width="15.5703125" style="1" customWidth="1"/>
    <col min="3" max="3" width="9.28515625" style="1" customWidth="1"/>
    <col min="4" max="4" width="12.7109375" style="1" customWidth="1"/>
    <col min="5" max="25" width="14.5703125" style="1" bestFit="1" customWidth="1"/>
    <col min="26" max="26" width="15.85546875" style="1" customWidth="1"/>
    <col min="27" max="28" width="14.5703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0"/>
      <c r="E2" s="200"/>
      <c r="F2" s="200"/>
    </row>
    <row r="3" spans="1:33" ht="16.5" x14ac:dyDescent="0.2">
      <c r="A3" s="79" t="s">
        <v>56</v>
      </c>
      <c r="C3" s="80"/>
      <c r="D3" s="82" t="str">
        <f>+'Formato Resumen 24'!C6</f>
        <v>GM-24-002 (CP-ENDC2024-001)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201">
        <f>+'Formato Resumen 24'!$E15</f>
        <v>163132514.98150155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19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19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201">
        <f>+'Formato Resumen 24'!$E16</f>
        <v>162840098.44312945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201">
        <f>+'Formato Resumen 24'!$E17</f>
        <v>142081298.56301752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0" t="e">
        <f>+DATE(#REF!,4,1)</f>
        <v>#REF!</v>
      </c>
      <c r="B23" s="201">
        <f>+'Formato Resumen 24'!$E18</f>
        <v>107842089.95100205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0" t="e">
        <f>+DATE(#REF!,5,1)</f>
        <v>#REF!</v>
      </c>
      <c r="B27" s="201">
        <f>+'Formato Resumen 24'!$E19</f>
        <v>102884606.79515895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0" t="e">
        <f>+DATE(#REF!,6,1)</f>
        <v>#REF!</v>
      </c>
      <c r="B31" s="201">
        <f>+'Formato Resumen 24'!$E20</f>
        <v>88365492.669916824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0" t="e">
        <f>+DATE(#REF!,7,1)</f>
        <v>#REF!</v>
      </c>
      <c r="B35" s="201">
        <f>+'Formato Resumen 24'!$E21</f>
        <v>18461159.691780742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0" t="e">
        <f>+DATE(#REF!,8,1)</f>
        <v>#REF!</v>
      </c>
      <c r="B39" s="201">
        <f>+'Formato Resumen 24'!$E22</f>
        <v>25170357.97904367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0" t="e">
        <f>+DATE(#REF!,9,1)</f>
        <v>#REF!</v>
      </c>
      <c r="B43" s="201">
        <f>+'Formato Resumen 24'!$E23</f>
        <v>1676612.4091436004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0" t="e">
        <f>+DATE(#REF!,10,1)</f>
        <v>#REF!</v>
      </c>
      <c r="B47" s="201">
        <f>+'Formato Resumen 24'!$E24</f>
        <v>3537910.5605042586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0" t="e">
        <f>+DATE(#REF!,11,1)</f>
        <v>#REF!</v>
      </c>
      <c r="B51" s="201">
        <f>+'Formato Resumen 24'!$E25</f>
        <v>3522210.3343581557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0" t="e">
        <f>+DATE(#REF!,12,1)</f>
        <v>#REF!</v>
      </c>
      <c r="B55" s="201">
        <f>+'Formato Resumen 24'!$E26</f>
        <v>24866880.364220746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B72:B75"/>
    <mergeCell ref="A47:A50"/>
    <mergeCell ref="B47:B50"/>
    <mergeCell ref="A51:A54"/>
    <mergeCell ref="B51:B54"/>
    <mergeCell ref="A55:A58"/>
    <mergeCell ref="B55:B58"/>
    <mergeCell ref="A108:A111"/>
    <mergeCell ref="B108:B111"/>
    <mergeCell ref="A88:A91"/>
    <mergeCell ref="B88:B91"/>
    <mergeCell ref="A92:A95"/>
    <mergeCell ref="B92:B95"/>
    <mergeCell ref="A96:A99"/>
    <mergeCell ref="B96:B99"/>
    <mergeCell ref="D2:F2"/>
    <mergeCell ref="A100:A103"/>
    <mergeCell ref="B100:B103"/>
    <mergeCell ref="A104:A107"/>
    <mergeCell ref="B104:B107"/>
    <mergeCell ref="A76:A79"/>
    <mergeCell ref="B76:B79"/>
    <mergeCell ref="A80:A83"/>
    <mergeCell ref="B80:B83"/>
    <mergeCell ref="A84:A87"/>
    <mergeCell ref="B84:B87"/>
    <mergeCell ref="A64:A67"/>
    <mergeCell ref="B64:B67"/>
    <mergeCell ref="A68:A71"/>
    <mergeCell ref="B68:B71"/>
    <mergeCell ref="A72:A75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DFA4-4C52-4D18-BFBD-00C3D66613CB}">
  <sheetPr>
    <tabColor rgb="FF00B050"/>
    <pageSetUpPr fitToPage="1"/>
  </sheetPr>
  <dimension ref="A1:H42"/>
  <sheetViews>
    <sheetView showGridLines="0" zoomScale="70" zoomScaleNormal="70" zoomScaleSheetLayoutView="100" workbookViewId="0">
      <selection activeCell="C30" sqref="C30"/>
    </sheetView>
  </sheetViews>
  <sheetFormatPr baseColWidth="10" defaultColWidth="0" defaultRowHeight="12.75" x14ac:dyDescent="0.2"/>
  <cols>
    <col min="1" max="1" width="5.28515625" style="32" customWidth="1"/>
    <col min="2" max="2" width="28.5703125" style="32" customWidth="1"/>
    <col min="3" max="3" width="24.85546875" style="32" customWidth="1"/>
    <col min="4" max="4" width="18.7109375" style="36" customWidth="1"/>
    <col min="5" max="5" width="21.5703125" style="32" bestFit="1" customWidth="1"/>
    <col min="6" max="6" width="18.7109375" style="32" customWidth="1"/>
    <col min="7" max="7" width="16" style="32" customWidth="1"/>
    <col min="8" max="8" width="1.5703125" style="32" hidden="1" customWidth="1"/>
    <col min="9" max="16384" width="3.42578125" style="32" hidden="1"/>
  </cols>
  <sheetData>
    <row r="1" spans="1:8" s="31" customFormat="1" ht="19.5" x14ac:dyDescent="0.2">
      <c r="A1" s="43" t="s">
        <v>78</v>
      </c>
      <c r="D1" s="44"/>
    </row>
    <row r="2" spans="1:8" ht="16.5" customHeight="1" x14ac:dyDescent="0.2">
      <c r="B2" s="174" t="s">
        <v>116</v>
      </c>
      <c r="C2" s="174"/>
      <c r="D2" s="174"/>
      <c r="E2" s="174"/>
      <c r="F2" s="174"/>
      <c r="G2" s="174"/>
      <c r="H2" s="174"/>
    </row>
    <row r="3" spans="1:8" ht="16.5" customHeight="1" x14ac:dyDescent="0.2">
      <c r="B3" s="174"/>
      <c r="C3" s="174"/>
      <c r="D3" s="174"/>
      <c r="E3" s="174"/>
      <c r="F3" s="174"/>
      <c r="G3" s="174"/>
      <c r="H3" s="174"/>
    </row>
    <row r="4" spans="1:8" ht="12.75" hidden="1" customHeight="1" x14ac:dyDescent="0.2">
      <c r="B4" s="174"/>
      <c r="C4" s="174"/>
      <c r="D4" s="174"/>
      <c r="E4" s="174"/>
      <c r="F4" s="174"/>
      <c r="G4" s="174"/>
      <c r="H4" s="174"/>
    </row>
    <row r="5" spans="1:8" ht="16.5" x14ac:dyDescent="0.25">
      <c r="B5" s="45" t="s">
        <v>55</v>
      </c>
      <c r="C5" s="155"/>
      <c r="D5" s="47"/>
      <c r="E5" s="47"/>
      <c r="F5" s="47"/>
    </row>
    <row r="6" spans="1:8" ht="16.5" x14ac:dyDescent="0.25">
      <c r="B6" s="45" t="s">
        <v>56</v>
      </c>
      <c r="C6" s="47" t="s">
        <v>118</v>
      </c>
      <c r="D6" s="48"/>
    </row>
    <row r="7" spans="1:8" ht="16.5" x14ac:dyDescent="0.25">
      <c r="B7" s="45" t="s">
        <v>57</v>
      </c>
      <c r="C7" s="34"/>
      <c r="D7" s="47"/>
      <c r="E7" s="47"/>
      <c r="F7" s="47"/>
    </row>
    <row r="8" spans="1:8" ht="16.5" x14ac:dyDescent="0.25">
      <c r="B8" s="45" t="s">
        <v>59</v>
      </c>
      <c r="C8" s="165"/>
      <c r="D8" s="47"/>
      <c r="E8" s="47"/>
      <c r="F8" s="47"/>
    </row>
    <row r="9" spans="1:8" ht="16.5" x14ac:dyDescent="0.25">
      <c r="B9" s="45" t="s">
        <v>29</v>
      </c>
      <c r="C9" s="41" t="s">
        <v>91</v>
      </c>
      <c r="D9" s="49"/>
    </row>
    <row r="10" spans="1:8" ht="16.5" x14ac:dyDescent="0.25">
      <c r="B10" s="50" t="s">
        <v>67</v>
      </c>
      <c r="C10" s="47" t="s">
        <v>117</v>
      </c>
      <c r="D10" s="48"/>
    </row>
    <row r="11" spans="1:8" ht="18.75" x14ac:dyDescent="0.3">
      <c r="B11" s="51" t="s">
        <v>60</v>
      </c>
      <c r="C11" s="52" t="s">
        <v>69</v>
      </c>
      <c r="D11" s="53"/>
    </row>
    <row r="13" spans="1:8" ht="12.75" customHeight="1" x14ac:dyDescent="0.2">
      <c r="B13" s="179" t="s">
        <v>112</v>
      </c>
      <c r="C13" s="181" t="s">
        <v>92</v>
      </c>
      <c r="D13" s="177" t="s">
        <v>107</v>
      </c>
      <c r="E13" s="181" t="s">
        <v>93</v>
      </c>
      <c r="F13" s="175" t="s">
        <v>95</v>
      </c>
    </row>
    <row r="14" spans="1:8" ht="51" customHeight="1" x14ac:dyDescent="0.2">
      <c r="A14" s="54"/>
      <c r="B14" s="180"/>
      <c r="C14" s="182"/>
      <c r="D14" s="178"/>
      <c r="E14" s="182"/>
      <c r="F14" s="176"/>
    </row>
    <row r="15" spans="1:8" ht="15.75" x14ac:dyDescent="0.25">
      <c r="A15" s="54"/>
      <c r="B15" s="55" t="s">
        <v>31</v>
      </c>
      <c r="C15" s="42">
        <f>'[7]Curva faltante real 2039'!$AH51*1000</f>
        <v>42850740.540307693</v>
      </c>
      <c r="D15" s="56">
        <v>1</v>
      </c>
      <c r="E15" s="168">
        <f>+C15</f>
        <v>42850740.540307693</v>
      </c>
      <c r="F15" s="40"/>
    </row>
    <row r="16" spans="1:8" ht="15.75" x14ac:dyDescent="0.25">
      <c r="A16" s="54"/>
      <c r="B16" s="55" t="s">
        <v>39</v>
      </c>
      <c r="C16" s="42">
        <f>'[7]Curva faltante real 2039'!$AH52*1000</f>
        <v>42950005.762360983</v>
      </c>
      <c r="D16" s="56">
        <v>1</v>
      </c>
      <c r="E16" s="168">
        <f t="shared" ref="E16:E26" si="0">+C16</f>
        <v>42950005.762360983</v>
      </c>
      <c r="F16" s="40"/>
    </row>
    <row r="17" spans="1:7" ht="15.75" x14ac:dyDescent="0.25">
      <c r="A17" s="54"/>
      <c r="B17" s="55" t="s">
        <v>40</v>
      </c>
      <c r="C17" s="42">
        <f>'[7]Curva faltante real 2039'!$AH53*1000</f>
        <v>44744499.671921983</v>
      </c>
      <c r="D17" s="56">
        <v>1</v>
      </c>
      <c r="E17" s="168">
        <f t="shared" si="0"/>
        <v>44744499.671921983</v>
      </c>
      <c r="F17" s="40"/>
    </row>
    <row r="18" spans="1:7" ht="15.75" x14ac:dyDescent="0.25">
      <c r="A18" s="54"/>
      <c r="B18" s="55" t="s">
        <v>41</v>
      </c>
      <c r="C18" s="42">
        <f>'[7]Curva faltante real 2039'!$AH54*1000</f>
        <v>43523239.997798644</v>
      </c>
      <c r="D18" s="56">
        <v>1</v>
      </c>
      <c r="E18" s="168">
        <f t="shared" si="0"/>
        <v>43523239.997798644</v>
      </c>
      <c r="F18" s="40"/>
    </row>
    <row r="19" spans="1:7" ht="15.75" x14ac:dyDescent="0.25">
      <c r="A19" s="54"/>
      <c r="B19" s="55" t="s">
        <v>42</v>
      </c>
      <c r="C19" s="42">
        <f>'[7]Curva faltante real 2039'!$AH55*1000</f>
        <v>47032277.932036646</v>
      </c>
      <c r="D19" s="56">
        <v>1</v>
      </c>
      <c r="E19" s="168">
        <f t="shared" si="0"/>
        <v>47032277.932036646</v>
      </c>
      <c r="F19" s="40"/>
    </row>
    <row r="20" spans="1:7" ht="15.75" x14ac:dyDescent="0.25">
      <c r="A20" s="57"/>
      <c r="B20" s="55" t="s">
        <v>43</v>
      </c>
      <c r="C20" s="42">
        <f>'[7]Curva faltante real 2039'!$AH56*1000</f>
        <v>42988435.007239863</v>
      </c>
      <c r="D20" s="56">
        <v>1</v>
      </c>
      <c r="E20" s="168">
        <f t="shared" si="0"/>
        <v>42988435.007239863</v>
      </c>
      <c r="F20" s="40"/>
    </row>
    <row r="21" spans="1:7" ht="15.75" x14ac:dyDescent="0.25">
      <c r="A21" s="57"/>
      <c r="B21" s="55" t="s">
        <v>45</v>
      </c>
      <c r="C21" s="42">
        <f>'[7]Curva faltante real 2039'!$AH57*1000</f>
        <v>43579122.606297225</v>
      </c>
      <c r="D21" s="56">
        <v>1</v>
      </c>
      <c r="E21" s="168">
        <f t="shared" si="0"/>
        <v>43579122.606297225</v>
      </c>
      <c r="F21" s="40"/>
    </row>
    <row r="22" spans="1:7" ht="15.75" x14ac:dyDescent="0.25">
      <c r="A22" s="57"/>
      <c r="B22" s="55" t="s">
        <v>46</v>
      </c>
      <c r="C22" s="42">
        <f>'[7]Curva faltante real 2039'!$AH58*1000</f>
        <v>46036154.704756014</v>
      </c>
      <c r="D22" s="56">
        <v>1</v>
      </c>
      <c r="E22" s="168">
        <f t="shared" si="0"/>
        <v>46036154.704756014</v>
      </c>
      <c r="F22" s="40"/>
    </row>
    <row r="23" spans="1:7" ht="15.75" x14ac:dyDescent="0.25">
      <c r="A23" s="57"/>
      <c r="B23" s="55" t="s">
        <v>47</v>
      </c>
      <c r="C23" s="42">
        <f>'[7]Curva faltante real 2039'!$AH59*1000</f>
        <v>43578283.46613913</v>
      </c>
      <c r="D23" s="56">
        <v>1</v>
      </c>
      <c r="E23" s="168">
        <f t="shared" si="0"/>
        <v>43578283.46613913</v>
      </c>
      <c r="F23" s="40"/>
    </row>
    <row r="24" spans="1:7" ht="15.75" x14ac:dyDescent="0.25">
      <c r="A24" s="57"/>
      <c r="B24" s="55" t="s">
        <v>48</v>
      </c>
      <c r="C24" s="42">
        <f>'[7]Curva faltante real 2039'!$AH60*1000</f>
        <v>46002334.551721603</v>
      </c>
      <c r="D24" s="56">
        <v>1</v>
      </c>
      <c r="E24" s="168">
        <f t="shared" si="0"/>
        <v>46002334.551721603</v>
      </c>
      <c r="F24" s="40"/>
    </row>
    <row r="25" spans="1:7" ht="15.75" x14ac:dyDescent="0.25">
      <c r="A25" s="57"/>
      <c r="B25" s="55" t="s">
        <v>49</v>
      </c>
      <c r="C25" s="42">
        <f>'[7]Curva faltante real 2039'!$AH61*1000</f>
        <v>44088491.307079159</v>
      </c>
      <c r="D25" s="56">
        <v>1</v>
      </c>
      <c r="E25" s="168">
        <f t="shared" si="0"/>
        <v>44088491.307079159</v>
      </c>
      <c r="F25" s="40"/>
    </row>
    <row r="26" spans="1:7" ht="15.75" x14ac:dyDescent="0.25">
      <c r="A26" s="57"/>
      <c r="B26" s="55" t="s">
        <v>50</v>
      </c>
      <c r="C26" s="42">
        <f>'[7]Curva faltante real 2039'!$AH62*1000</f>
        <v>44040685.431927256</v>
      </c>
      <c r="D26" s="56">
        <v>1</v>
      </c>
      <c r="E26" s="168">
        <f t="shared" si="0"/>
        <v>44040685.431927256</v>
      </c>
      <c r="F26" s="40"/>
    </row>
    <row r="27" spans="1:7" ht="15" x14ac:dyDescent="0.25">
      <c r="B27" s="58" t="s">
        <v>34</v>
      </c>
      <c r="C27" s="59">
        <f>SUM(C15:C26)</f>
        <v>531414270.97958624</v>
      </c>
      <c r="D27" s="60"/>
      <c r="E27" s="170">
        <f>SUM(E15:E26)</f>
        <v>531414270.97958624</v>
      </c>
      <c r="F27" s="62"/>
    </row>
    <row r="28" spans="1:7" ht="15" x14ac:dyDescent="0.25">
      <c r="B28" s="68"/>
      <c r="C28" s="69"/>
      <c r="D28" s="70"/>
      <c r="E28" s="71"/>
      <c r="F28" s="71"/>
      <c r="G28" s="72"/>
    </row>
    <row r="29" spans="1:7" x14ac:dyDescent="0.2">
      <c r="B29" s="73" t="s">
        <v>0</v>
      </c>
      <c r="C29" s="74"/>
      <c r="D29" s="75"/>
      <c r="E29" s="74"/>
      <c r="F29" s="74"/>
    </row>
    <row r="30" spans="1:7" x14ac:dyDescent="0.2">
      <c r="B30" s="74" t="s">
        <v>62</v>
      </c>
      <c r="C30" s="74"/>
      <c r="D30" s="75"/>
      <c r="E30" s="74"/>
      <c r="F30" s="74"/>
    </row>
    <row r="31" spans="1:7" x14ac:dyDescent="0.2">
      <c r="B31" s="74" t="s">
        <v>72</v>
      </c>
      <c r="C31" s="74"/>
      <c r="D31" s="75"/>
      <c r="E31" s="74"/>
      <c r="F31" s="74"/>
    </row>
    <row r="32" spans="1:7" x14ac:dyDescent="0.2">
      <c r="B32" s="74" t="s">
        <v>66</v>
      </c>
      <c r="C32" s="74"/>
      <c r="D32" s="75"/>
      <c r="E32" s="74"/>
      <c r="F32" s="74"/>
    </row>
    <row r="33" spans="2:6" x14ac:dyDescent="0.2">
      <c r="B33" s="32" t="s">
        <v>96</v>
      </c>
    </row>
    <row r="34" spans="2:6" x14ac:dyDescent="0.2">
      <c r="B34" s="32" t="s">
        <v>113</v>
      </c>
      <c r="C34" s="33"/>
      <c r="D34" s="35"/>
      <c r="E34" s="33"/>
      <c r="F34" s="33"/>
    </row>
    <row r="35" spans="2:6" ht="11.25" customHeight="1" x14ac:dyDescent="0.2">
      <c r="B35" s="184" t="s">
        <v>114</v>
      </c>
      <c r="C35" s="184"/>
      <c r="D35" s="184"/>
      <c r="E35" s="184"/>
      <c r="F35" s="184"/>
    </row>
    <row r="36" spans="2:6" ht="11.25" customHeight="1" x14ac:dyDescent="0.2">
      <c r="B36" s="184"/>
      <c r="C36" s="184"/>
      <c r="D36" s="184"/>
      <c r="E36" s="184"/>
      <c r="F36" s="184"/>
    </row>
    <row r="37" spans="2:6" ht="11.25" customHeight="1" x14ac:dyDescent="0.2">
      <c r="B37" s="32" t="s">
        <v>115</v>
      </c>
      <c r="C37" s="33"/>
      <c r="D37" s="35"/>
      <c r="E37" s="33"/>
      <c r="F37" s="33"/>
    </row>
    <row r="38" spans="2:6" x14ac:dyDescent="0.2">
      <c r="C38" s="33"/>
      <c r="D38" s="35"/>
      <c r="E38" s="33"/>
      <c r="F38" s="33"/>
    </row>
    <row r="39" spans="2:6" x14ac:dyDescent="0.2">
      <c r="C39" s="33"/>
      <c r="D39" s="35"/>
      <c r="E39" s="33"/>
      <c r="F39" s="33"/>
    </row>
    <row r="42" spans="2:6" ht="19.5" x14ac:dyDescent="0.3">
      <c r="B42" s="76" t="s">
        <v>68</v>
      </c>
      <c r="C42" s="77"/>
      <c r="F42" s="78"/>
    </row>
  </sheetData>
  <sheetProtection selectLockedCells="1"/>
  <mergeCells count="7">
    <mergeCell ref="B35:F36"/>
    <mergeCell ref="B2:H4"/>
    <mergeCell ref="B13:B14"/>
    <mergeCell ref="C13:C14"/>
    <mergeCell ref="D13:D14"/>
    <mergeCell ref="E13:E14"/>
    <mergeCell ref="F13:F14"/>
  </mergeCells>
  <printOptions horizontalCentered="1" verticalCentered="1"/>
  <pageMargins left="0.75" right="0.27559055118110237" top="1" bottom="1" header="0" footer="0"/>
  <pageSetup scale="72" orientation="portrait" cellComments="asDisplayed" r:id="rId1"/>
  <headerFooter alignWithMargins="0">
    <oddHeader>&amp;R&amp;11 1 de 1&amp;C&amp;"Arial"&amp;8&amp;K000000INTERNAL&amp;1#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26FE-8EB6-4048-AA2C-E5731D6D5B24}">
  <sheetPr>
    <tabColor theme="3" tint="0.39997558519241921"/>
    <pageSetUpPr fitToPage="1"/>
  </sheetPr>
  <dimension ref="A1:AG111"/>
  <sheetViews>
    <sheetView showGridLines="0" zoomScaleNormal="100" workbookViewId="0">
      <pane xSplit="4" ySplit="10" topLeftCell="E30" activePane="bottomRight" state="frozen"/>
      <selection activeCell="C19" sqref="C19"/>
      <selection pane="topRight" activeCell="C19" sqref="C19"/>
      <selection pane="bottomLeft" activeCell="C19" sqref="C19"/>
      <selection pane="bottomRight" activeCell="E36" sqref="E3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0"/>
      <c r="E2" s="200"/>
      <c r="F2" s="200"/>
      <c r="G2" s="200"/>
    </row>
    <row r="3" spans="1:33" ht="16.5" x14ac:dyDescent="0.2">
      <c r="A3" s="79" t="s">
        <v>56</v>
      </c>
      <c r="C3" s="80"/>
      <c r="D3" s="82" t="str">
        <f>+'Formato Resumen 25'!C6</f>
        <v>GM-25-002 (CP-ENDC2025-002)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 t="e">
        <f>#REF!</f>
        <v>#REF!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193">
        <f>+'Formato Resumen 25'!$E15</f>
        <v>0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19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202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25'!$E16</f>
        <v>0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25'!$E17</f>
        <v>0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0" t="e">
        <f>+DATE(#REF!,4,1)</f>
        <v>#REF!</v>
      </c>
      <c r="B23" s="193">
        <f>+'Formato Resumen 25'!$E18</f>
        <v>0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0" t="e">
        <f>+DATE(#REF!,5,1)</f>
        <v>#REF!</v>
      </c>
      <c r="B27" s="193">
        <f>+'Formato Resumen 25'!$E19</f>
        <v>0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0" t="e">
        <f>+DATE(#REF!,6,1)</f>
        <v>#REF!</v>
      </c>
      <c r="B31" s="193">
        <f>+'Formato Resumen 25'!$E20</f>
        <v>51986520.738174349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0" t="e">
        <f>+DATE(#REF!,7,1)</f>
        <v>#REF!</v>
      </c>
      <c r="B35" s="193">
        <f>+'Formato Resumen 25'!$E21</f>
        <v>47982722.14996627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0" t="e">
        <f>+DATE(#REF!,8,1)</f>
        <v>#REF!</v>
      </c>
      <c r="B39" s="193">
        <f>+'Formato Resumen 25'!$E22</f>
        <v>66217798.631891198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0" t="e">
        <f>+DATE(#REF!,9,1)</f>
        <v>#REF!</v>
      </c>
      <c r="B43" s="193">
        <f>+'Formato Resumen 25'!$E23</f>
        <v>45977445.602866456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0" t="e">
        <f>+DATE(#REF!,10,1)</f>
        <v>#REF!</v>
      </c>
      <c r="B47" s="193">
        <f>+'Formato Resumen 25'!$E24</f>
        <v>49120511.680070557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0" t="e">
        <f>+DATE(#REF!,11,1)</f>
        <v>#REF!</v>
      </c>
      <c r="B51" s="193">
        <f>+'Formato Resumen 25'!$E25</f>
        <v>44973085.695286185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0" t="e">
        <f>+DATE(#REF!,12,1)</f>
        <v>#REF!</v>
      </c>
      <c r="B55" s="193">
        <f>+'Formato Resumen 25'!$E26</f>
        <v>65834505.379105017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202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5" t="e">
        <f>#REF!</f>
        <v>#REF!</v>
      </c>
      <c r="G64" s="15" t="e">
        <f>#REF!</f>
        <v>#REF!</v>
      </c>
      <c r="H64" s="15" t="e">
        <f>#REF!</f>
        <v>#REF!</v>
      </c>
      <c r="I64" s="15" t="e">
        <f>#REF!</f>
        <v>#REF!</v>
      </c>
      <c r="J64" s="15" t="e">
        <f>#REF!</f>
        <v>#REF!</v>
      </c>
      <c r="K64" s="15" t="e">
        <f>#REF!</f>
        <v>#REF!</v>
      </c>
      <c r="L64" s="15" t="e">
        <f>#REF!</f>
        <v>#REF!</v>
      </c>
      <c r="M64" s="15" t="e">
        <f>#REF!</f>
        <v>#REF!</v>
      </c>
      <c r="N64" s="15" t="e">
        <f>#REF!</f>
        <v>#REF!</v>
      </c>
      <c r="O64" s="15" t="e">
        <f>#REF!</f>
        <v>#REF!</v>
      </c>
      <c r="P64" s="15" t="e">
        <f>#REF!</f>
        <v>#REF!</v>
      </c>
      <c r="Q64" s="15" t="e">
        <f>#REF!</f>
        <v>#REF!</v>
      </c>
      <c r="R64" s="15" t="e">
        <f>#REF!</f>
        <v>#REF!</v>
      </c>
      <c r="S64" s="15" t="e">
        <f>#REF!</f>
        <v>#REF!</v>
      </c>
      <c r="T64" s="15" t="e">
        <f>#REF!</f>
        <v>#REF!</v>
      </c>
      <c r="U64" s="15" t="e">
        <f>#REF!</f>
        <v>#REF!</v>
      </c>
      <c r="V64" s="15" t="e">
        <f>#REF!</f>
        <v>#REF!</v>
      </c>
      <c r="W64" s="15" t="e">
        <f>#REF!</f>
        <v>#REF!</v>
      </c>
      <c r="X64" s="15" t="e">
        <f>#REF!</f>
        <v>#REF!</v>
      </c>
      <c r="Y64" s="15" t="e">
        <f>#REF!</f>
        <v>#REF!</v>
      </c>
      <c r="Z64" s="15" t="e">
        <f>#REF!</f>
        <v>#REF!</v>
      </c>
      <c r="AA64" s="15" t="e">
        <f>#REF!</f>
        <v>#REF!</v>
      </c>
      <c r="AB64" s="16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9" t="e">
        <f>#REF!</f>
        <v>#REF!</v>
      </c>
      <c r="F65" s="20" t="e">
        <f>#REF!</f>
        <v>#REF!</v>
      </c>
      <c r="G65" s="20" t="e">
        <f>#REF!</f>
        <v>#REF!</v>
      </c>
      <c r="H65" s="20" t="e">
        <f>#REF!</f>
        <v>#REF!</v>
      </c>
      <c r="I65" s="20" t="e">
        <f>#REF!</f>
        <v>#REF!</v>
      </c>
      <c r="J65" s="20" t="e">
        <f>#REF!</f>
        <v>#REF!</v>
      </c>
      <c r="K65" s="20" t="e">
        <f>#REF!</f>
        <v>#REF!</v>
      </c>
      <c r="L65" s="20" t="e">
        <f>#REF!</f>
        <v>#REF!</v>
      </c>
      <c r="M65" s="20" t="e">
        <f>#REF!</f>
        <v>#REF!</v>
      </c>
      <c r="N65" s="20" t="e">
        <f>#REF!</f>
        <v>#REF!</v>
      </c>
      <c r="O65" s="20" t="e">
        <f>#REF!</f>
        <v>#REF!</v>
      </c>
      <c r="P65" s="20" t="e">
        <f>#REF!</f>
        <v>#REF!</v>
      </c>
      <c r="Q65" s="20" t="e">
        <f>#REF!</f>
        <v>#REF!</v>
      </c>
      <c r="R65" s="20" t="e">
        <f>#REF!</f>
        <v>#REF!</v>
      </c>
      <c r="S65" s="20" t="e">
        <f>#REF!</f>
        <v>#REF!</v>
      </c>
      <c r="T65" s="20" t="e">
        <f>#REF!</f>
        <v>#REF!</v>
      </c>
      <c r="U65" s="20" t="e">
        <f>#REF!</f>
        <v>#REF!</v>
      </c>
      <c r="V65" s="20" t="e">
        <f>#REF!</f>
        <v>#REF!</v>
      </c>
      <c r="W65" s="20" t="e">
        <f>#REF!</f>
        <v>#REF!</v>
      </c>
      <c r="X65" s="20" t="e">
        <f>#REF!</f>
        <v>#REF!</v>
      </c>
      <c r="Y65" s="20" t="e">
        <f>#REF!</f>
        <v>#REF!</v>
      </c>
      <c r="Z65" s="20" t="e">
        <f>#REF!</f>
        <v>#REF!</v>
      </c>
      <c r="AA65" s="20" t="e">
        <f>#REF!</f>
        <v>#REF!</v>
      </c>
      <c r="AB65" s="21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24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25" t="e">
        <f>#REF!</f>
        <v>#REF!</v>
      </c>
      <c r="P66" s="25" t="e">
        <f>#REF!</f>
        <v>#REF!</v>
      </c>
      <c r="Q66" s="25" t="e">
        <f>#REF!</f>
        <v>#REF!</v>
      </c>
      <c r="R66" s="25" t="e">
        <f>#REF!</f>
        <v>#REF!</v>
      </c>
      <c r="S66" s="25" t="e">
        <f>#REF!</f>
        <v>#REF!</v>
      </c>
      <c r="T66" s="25" t="e">
        <f>#REF!</f>
        <v>#REF!</v>
      </c>
      <c r="U66" s="25" t="e">
        <f>#REF!</f>
        <v>#REF!</v>
      </c>
      <c r="V66" s="25" t="e">
        <f>#REF!</f>
        <v>#REF!</v>
      </c>
      <c r="W66" s="25" t="e">
        <f>#REF!</f>
        <v>#REF!</v>
      </c>
      <c r="X66" s="25" t="e">
        <f>#REF!</f>
        <v>#REF!</v>
      </c>
      <c r="Y66" s="25" t="e">
        <f>#REF!</f>
        <v>#REF!</v>
      </c>
      <c r="Z66" s="25" t="e">
        <f>#REF!</f>
        <v>#REF!</v>
      </c>
      <c r="AA66" s="25" t="e">
        <f>#REF!</f>
        <v>#REF!</v>
      </c>
      <c r="AB66" s="26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5" t="e">
        <f>#REF!</f>
        <v>#REF!</v>
      </c>
      <c r="G68" s="15" t="e">
        <f>#REF!</f>
        <v>#REF!</v>
      </c>
      <c r="H68" s="15" t="e">
        <f>#REF!</f>
        <v>#REF!</v>
      </c>
      <c r="I68" s="15" t="e">
        <f>#REF!</f>
        <v>#REF!</v>
      </c>
      <c r="J68" s="15" t="e">
        <f>#REF!</f>
        <v>#REF!</v>
      </c>
      <c r="K68" s="15" t="e">
        <f>#REF!</f>
        <v>#REF!</v>
      </c>
      <c r="L68" s="15" t="e">
        <f>#REF!</f>
        <v>#REF!</v>
      </c>
      <c r="M68" s="15" t="e">
        <f>#REF!</f>
        <v>#REF!</v>
      </c>
      <c r="N68" s="15" t="e">
        <f>#REF!</f>
        <v>#REF!</v>
      </c>
      <c r="O68" s="15" t="e">
        <f>#REF!</f>
        <v>#REF!</v>
      </c>
      <c r="P68" s="15" t="e">
        <f>#REF!</f>
        <v>#REF!</v>
      </c>
      <c r="Q68" s="15" t="e">
        <f>#REF!</f>
        <v>#REF!</v>
      </c>
      <c r="R68" s="15" t="e">
        <f>#REF!</f>
        <v>#REF!</v>
      </c>
      <c r="S68" s="15" t="e">
        <f>#REF!</f>
        <v>#REF!</v>
      </c>
      <c r="T68" s="15" t="e">
        <f>#REF!</f>
        <v>#REF!</v>
      </c>
      <c r="U68" s="15" t="e">
        <f>#REF!</f>
        <v>#REF!</v>
      </c>
      <c r="V68" s="15" t="e">
        <f>#REF!</f>
        <v>#REF!</v>
      </c>
      <c r="W68" s="15" t="e">
        <f>#REF!</f>
        <v>#REF!</v>
      </c>
      <c r="X68" s="15" t="e">
        <f>#REF!</f>
        <v>#REF!</v>
      </c>
      <c r="Y68" s="15" t="e">
        <f>#REF!</f>
        <v>#REF!</v>
      </c>
      <c r="Z68" s="15" t="e">
        <f>#REF!</f>
        <v>#REF!</v>
      </c>
      <c r="AA68" s="15" t="e">
        <f>#REF!</f>
        <v>#REF!</v>
      </c>
      <c r="AB68" s="16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9" t="e">
        <f>#REF!</f>
        <v>#REF!</v>
      </c>
      <c r="F69" s="20" t="e">
        <f>#REF!</f>
        <v>#REF!</v>
      </c>
      <c r="G69" s="20" t="e">
        <f>#REF!</f>
        <v>#REF!</v>
      </c>
      <c r="H69" s="20" t="e">
        <f>#REF!</f>
        <v>#REF!</v>
      </c>
      <c r="I69" s="20" t="e">
        <f>#REF!</f>
        <v>#REF!</v>
      </c>
      <c r="J69" s="20" t="e">
        <f>#REF!</f>
        <v>#REF!</v>
      </c>
      <c r="K69" s="20" t="e">
        <f>#REF!</f>
        <v>#REF!</v>
      </c>
      <c r="L69" s="20" t="e">
        <f>#REF!</f>
        <v>#REF!</v>
      </c>
      <c r="M69" s="20" t="e">
        <f>#REF!</f>
        <v>#REF!</v>
      </c>
      <c r="N69" s="20" t="e">
        <f>#REF!</f>
        <v>#REF!</v>
      </c>
      <c r="O69" s="20" t="e">
        <f>#REF!</f>
        <v>#REF!</v>
      </c>
      <c r="P69" s="20" t="e">
        <f>#REF!</f>
        <v>#REF!</v>
      </c>
      <c r="Q69" s="20" t="e">
        <f>#REF!</f>
        <v>#REF!</v>
      </c>
      <c r="R69" s="20" t="e">
        <f>#REF!</f>
        <v>#REF!</v>
      </c>
      <c r="S69" s="20" t="e">
        <f>#REF!</f>
        <v>#REF!</v>
      </c>
      <c r="T69" s="20" t="e">
        <f>#REF!</f>
        <v>#REF!</v>
      </c>
      <c r="U69" s="20" t="e">
        <f>#REF!</f>
        <v>#REF!</v>
      </c>
      <c r="V69" s="20" t="e">
        <f>#REF!</f>
        <v>#REF!</v>
      </c>
      <c r="W69" s="20" t="e">
        <f>#REF!</f>
        <v>#REF!</v>
      </c>
      <c r="X69" s="20" t="e">
        <f>#REF!</f>
        <v>#REF!</v>
      </c>
      <c r="Y69" s="20" t="e">
        <f>#REF!</f>
        <v>#REF!</v>
      </c>
      <c r="Z69" s="20" t="e">
        <f>#REF!</f>
        <v>#REF!</v>
      </c>
      <c r="AA69" s="20" t="e">
        <f>#REF!</f>
        <v>#REF!</v>
      </c>
      <c r="AB69" s="21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24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#REF!</f>
        <v>#REF!</v>
      </c>
      <c r="P70" s="25" t="e">
        <f>#REF!</f>
        <v>#REF!</v>
      </c>
      <c r="Q70" s="25" t="e">
        <f>#REF!</f>
        <v>#REF!</v>
      </c>
      <c r="R70" s="25" t="e">
        <f>#REF!</f>
        <v>#REF!</v>
      </c>
      <c r="S70" s="25" t="e">
        <f>#REF!</f>
        <v>#REF!</v>
      </c>
      <c r="T70" s="25" t="e">
        <f>#REF!</f>
        <v>#REF!</v>
      </c>
      <c r="U70" s="25" t="e">
        <f>#REF!</f>
        <v>#REF!</v>
      </c>
      <c r="V70" s="25" t="e">
        <f>#REF!</f>
        <v>#REF!</v>
      </c>
      <c r="W70" s="25" t="e">
        <f>#REF!</f>
        <v>#REF!</v>
      </c>
      <c r="X70" s="25" t="e">
        <f>#REF!</f>
        <v>#REF!</v>
      </c>
      <c r="Y70" s="25" t="e">
        <f>#REF!</f>
        <v>#REF!</v>
      </c>
      <c r="Z70" s="25" t="e">
        <f>#REF!</f>
        <v>#REF!</v>
      </c>
      <c r="AA70" s="25" t="e">
        <f>#REF!</f>
        <v>#REF!</v>
      </c>
      <c r="AB70" s="26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5" t="e">
        <f>#REF!</f>
        <v>#REF!</v>
      </c>
      <c r="G72" s="15" t="e">
        <f>#REF!</f>
        <v>#REF!</v>
      </c>
      <c r="H72" s="15" t="e">
        <f>#REF!</f>
        <v>#REF!</v>
      </c>
      <c r="I72" s="15" t="e">
        <f>#REF!</f>
        <v>#REF!</v>
      </c>
      <c r="J72" s="15" t="e">
        <f>#REF!</f>
        <v>#REF!</v>
      </c>
      <c r="K72" s="15" t="e">
        <f>#REF!</f>
        <v>#REF!</v>
      </c>
      <c r="L72" s="15" t="e">
        <f>#REF!</f>
        <v>#REF!</v>
      </c>
      <c r="M72" s="15" t="e">
        <f>#REF!</f>
        <v>#REF!</v>
      </c>
      <c r="N72" s="15" t="e">
        <f>#REF!</f>
        <v>#REF!</v>
      </c>
      <c r="O72" s="15" t="e">
        <f>#REF!</f>
        <v>#REF!</v>
      </c>
      <c r="P72" s="15" t="e">
        <f>#REF!</f>
        <v>#REF!</v>
      </c>
      <c r="Q72" s="15" t="e">
        <f>#REF!</f>
        <v>#REF!</v>
      </c>
      <c r="R72" s="15" t="e">
        <f>#REF!</f>
        <v>#REF!</v>
      </c>
      <c r="S72" s="15" t="e">
        <f>#REF!</f>
        <v>#REF!</v>
      </c>
      <c r="T72" s="15" t="e">
        <f>#REF!</f>
        <v>#REF!</v>
      </c>
      <c r="U72" s="15" t="e">
        <f>#REF!</f>
        <v>#REF!</v>
      </c>
      <c r="V72" s="15" t="e">
        <f>#REF!</f>
        <v>#REF!</v>
      </c>
      <c r="W72" s="15" t="e">
        <f>#REF!</f>
        <v>#REF!</v>
      </c>
      <c r="X72" s="15" t="e">
        <f>#REF!</f>
        <v>#REF!</v>
      </c>
      <c r="Y72" s="15" t="e">
        <f>#REF!</f>
        <v>#REF!</v>
      </c>
      <c r="Z72" s="15" t="e">
        <f>#REF!</f>
        <v>#REF!</v>
      </c>
      <c r="AA72" s="15" t="e">
        <f>#REF!</f>
        <v>#REF!</v>
      </c>
      <c r="AB72" s="16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9" t="e">
        <f>#REF!</f>
        <v>#REF!</v>
      </c>
      <c r="F73" s="20" t="e">
        <f>#REF!</f>
        <v>#REF!</v>
      </c>
      <c r="G73" s="20" t="e">
        <f>#REF!</f>
        <v>#REF!</v>
      </c>
      <c r="H73" s="20" t="e">
        <f>#REF!</f>
        <v>#REF!</v>
      </c>
      <c r="I73" s="20" t="e">
        <f>#REF!</f>
        <v>#REF!</v>
      </c>
      <c r="J73" s="20" t="e">
        <f>#REF!</f>
        <v>#REF!</v>
      </c>
      <c r="K73" s="20" t="e">
        <f>#REF!</f>
        <v>#REF!</v>
      </c>
      <c r="L73" s="20" t="e">
        <f>#REF!</f>
        <v>#REF!</v>
      </c>
      <c r="M73" s="20" t="e">
        <f>#REF!</f>
        <v>#REF!</v>
      </c>
      <c r="N73" s="20" t="e">
        <f>#REF!</f>
        <v>#REF!</v>
      </c>
      <c r="O73" s="20" t="e">
        <f>#REF!</f>
        <v>#REF!</v>
      </c>
      <c r="P73" s="20" t="e">
        <f>#REF!</f>
        <v>#REF!</v>
      </c>
      <c r="Q73" s="20" t="e">
        <f>#REF!</f>
        <v>#REF!</v>
      </c>
      <c r="R73" s="20" t="e">
        <f>#REF!</f>
        <v>#REF!</v>
      </c>
      <c r="S73" s="20" t="e">
        <f>#REF!</f>
        <v>#REF!</v>
      </c>
      <c r="T73" s="20" t="e">
        <f>#REF!</f>
        <v>#REF!</v>
      </c>
      <c r="U73" s="20" t="e">
        <f>#REF!</f>
        <v>#REF!</v>
      </c>
      <c r="V73" s="20" t="e">
        <f>#REF!</f>
        <v>#REF!</v>
      </c>
      <c r="W73" s="20" t="e">
        <f>#REF!</f>
        <v>#REF!</v>
      </c>
      <c r="X73" s="20" t="e">
        <f>#REF!</f>
        <v>#REF!</v>
      </c>
      <c r="Y73" s="20" t="e">
        <f>#REF!</f>
        <v>#REF!</v>
      </c>
      <c r="Z73" s="20" t="e">
        <f>#REF!</f>
        <v>#REF!</v>
      </c>
      <c r="AA73" s="20" t="e">
        <f>#REF!</f>
        <v>#REF!</v>
      </c>
      <c r="AB73" s="21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24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#REF!</f>
        <v>#REF!</v>
      </c>
      <c r="P74" s="25" t="e">
        <f>#REF!</f>
        <v>#REF!</v>
      </c>
      <c r="Q74" s="25" t="e">
        <f>#REF!</f>
        <v>#REF!</v>
      </c>
      <c r="R74" s="25" t="e">
        <f>#REF!</f>
        <v>#REF!</v>
      </c>
      <c r="S74" s="25" t="e">
        <f>#REF!</f>
        <v>#REF!</v>
      </c>
      <c r="T74" s="25" t="e">
        <f>#REF!</f>
        <v>#REF!</v>
      </c>
      <c r="U74" s="25" t="e">
        <f>#REF!</f>
        <v>#REF!</v>
      </c>
      <c r="V74" s="25" t="e">
        <f>#REF!</f>
        <v>#REF!</v>
      </c>
      <c r="W74" s="25" t="e">
        <f>#REF!</f>
        <v>#REF!</v>
      </c>
      <c r="X74" s="25" t="e">
        <f>#REF!</f>
        <v>#REF!</v>
      </c>
      <c r="Y74" s="25" t="e">
        <f>#REF!</f>
        <v>#REF!</v>
      </c>
      <c r="Z74" s="25" t="e">
        <f>#REF!</f>
        <v>#REF!</v>
      </c>
      <c r="AA74" s="25" t="e">
        <f>#REF!</f>
        <v>#REF!</v>
      </c>
      <c r="AB74" s="26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5" t="e">
        <f>#REF!</f>
        <v>#REF!</v>
      </c>
      <c r="G76" s="15" t="e">
        <f>#REF!</f>
        <v>#REF!</v>
      </c>
      <c r="H76" s="15" t="e">
        <f>#REF!</f>
        <v>#REF!</v>
      </c>
      <c r="I76" s="15" t="e">
        <f>#REF!</f>
        <v>#REF!</v>
      </c>
      <c r="J76" s="15" t="e">
        <f>#REF!</f>
        <v>#REF!</v>
      </c>
      <c r="K76" s="15" t="e">
        <f>#REF!</f>
        <v>#REF!</v>
      </c>
      <c r="L76" s="15" t="e">
        <f>#REF!</f>
        <v>#REF!</v>
      </c>
      <c r="M76" s="15" t="e">
        <f>#REF!</f>
        <v>#REF!</v>
      </c>
      <c r="N76" s="15" t="e">
        <f>#REF!</f>
        <v>#REF!</v>
      </c>
      <c r="O76" s="15" t="e">
        <f>#REF!</f>
        <v>#REF!</v>
      </c>
      <c r="P76" s="15" t="e">
        <f>#REF!</f>
        <v>#REF!</v>
      </c>
      <c r="Q76" s="15" t="e">
        <f>#REF!</f>
        <v>#REF!</v>
      </c>
      <c r="R76" s="15" t="e">
        <f>#REF!</f>
        <v>#REF!</v>
      </c>
      <c r="S76" s="15" t="e">
        <f>#REF!</f>
        <v>#REF!</v>
      </c>
      <c r="T76" s="15" t="e">
        <f>#REF!</f>
        <v>#REF!</v>
      </c>
      <c r="U76" s="15" t="e">
        <f>#REF!</f>
        <v>#REF!</v>
      </c>
      <c r="V76" s="15" t="e">
        <f>#REF!</f>
        <v>#REF!</v>
      </c>
      <c r="W76" s="15" t="e">
        <f>#REF!</f>
        <v>#REF!</v>
      </c>
      <c r="X76" s="15" t="e">
        <f>#REF!</f>
        <v>#REF!</v>
      </c>
      <c r="Y76" s="15" t="e">
        <f>#REF!</f>
        <v>#REF!</v>
      </c>
      <c r="Z76" s="15" t="e">
        <f>#REF!</f>
        <v>#REF!</v>
      </c>
      <c r="AA76" s="15" t="e">
        <f>#REF!</f>
        <v>#REF!</v>
      </c>
      <c r="AB76" s="16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9" t="e">
        <f>#REF!</f>
        <v>#REF!</v>
      </c>
      <c r="F77" s="20" t="e">
        <f>#REF!</f>
        <v>#REF!</v>
      </c>
      <c r="G77" s="20" t="e">
        <f>#REF!</f>
        <v>#REF!</v>
      </c>
      <c r="H77" s="20" t="e">
        <f>#REF!</f>
        <v>#REF!</v>
      </c>
      <c r="I77" s="20" t="e">
        <f>#REF!</f>
        <v>#REF!</v>
      </c>
      <c r="J77" s="20" t="e">
        <f>#REF!</f>
        <v>#REF!</v>
      </c>
      <c r="K77" s="20" t="e">
        <f>#REF!</f>
        <v>#REF!</v>
      </c>
      <c r="L77" s="20" t="e">
        <f>#REF!</f>
        <v>#REF!</v>
      </c>
      <c r="M77" s="20" t="e">
        <f>#REF!</f>
        <v>#REF!</v>
      </c>
      <c r="N77" s="20" t="e">
        <f>#REF!</f>
        <v>#REF!</v>
      </c>
      <c r="O77" s="20" t="e">
        <f>#REF!</f>
        <v>#REF!</v>
      </c>
      <c r="P77" s="20" t="e">
        <f>#REF!</f>
        <v>#REF!</v>
      </c>
      <c r="Q77" s="20" t="e">
        <f>#REF!</f>
        <v>#REF!</v>
      </c>
      <c r="R77" s="20" t="e">
        <f>#REF!</f>
        <v>#REF!</v>
      </c>
      <c r="S77" s="20" t="e">
        <f>#REF!</f>
        <v>#REF!</v>
      </c>
      <c r="T77" s="20" t="e">
        <f>#REF!</f>
        <v>#REF!</v>
      </c>
      <c r="U77" s="20" t="e">
        <f>#REF!</f>
        <v>#REF!</v>
      </c>
      <c r="V77" s="20" t="e">
        <f>#REF!</f>
        <v>#REF!</v>
      </c>
      <c r="W77" s="20" t="e">
        <f>#REF!</f>
        <v>#REF!</v>
      </c>
      <c r="X77" s="20" t="e">
        <f>#REF!</f>
        <v>#REF!</v>
      </c>
      <c r="Y77" s="20" t="e">
        <f>#REF!</f>
        <v>#REF!</v>
      </c>
      <c r="Z77" s="20" t="e">
        <f>#REF!</f>
        <v>#REF!</v>
      </c>
      <c r="AA77" s="20" t="e">
        <f>#REF!</f>
        <v>#REF!</v>
      </c>
      <c r="AB77" s="21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24" t="e">
        <f>#REF!</f>
        <v>#REF!</v>
      </c>
      <c r="F78" s="25" t="e">
        <f>#REF!</f>
        <v>#REF!</v>
      </c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 t="e">
        <f>#REF!</f>
        <v>#REF!</v>
      </c>
      <c r="N78" s="25" t="e">
        <f>#REF!</f>
        <v>#REF!</v>
      </c>
      <c r="O78" s="25" t="e">
        <f>#REF!</f>
        <v>#REF!</v>
      </c>
      <c r="P78" s="25" t="e">
        <f>#REF!</f>
        <v>#REF!</v>
      </c>
      <c r="Q78" s="25" t="e">
        <f>#REF!</f>
        <v>#REF!</v>
      </c>
      <c r="R78" s="25" t="e">
        <f>#REF!</f>
        <v>#REF!</v>
      </c>
      <c r="S78" s="25" t="e">
        <f>#REF!</f>
        <v>#REF!</v>
      </c>
      <c r="T78" s="25" t="e">
        <f>#REF!</f>
        <v>#REF!</v>
      </c>
      <c r="U78" s="25" t="e">
        <f>#REF!</f>
        <v>#REF!</v>
      </c>
      <c r="V78" s="25" t="e">
        <f>#REF!</f>
        <v>#REF!</v>
      </c>
      <c r="W78" s="25" t="e">
        <f>#REF!</f>
        <v>#REF!</v>
      </c>
      <c r="X78" s="25" t="e">
        <f>#REF!</f>
        <v>#REF!</v>
      </c>
      <c r="Y78" s="25" t="e">
        <f>#REF!</f>
        <v>#REF!</v>
      </c>
      <c r="Z78" s="25" t="e">
        <f>#REF!</f>
        <v>#REF!</v>
      </c>
      <c r="AA78" s="25" t="e">
        <f>#REF!</f>
        <v>#REF!</v>
      </c>
      <c r="AB78" s="26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5" t="e">
        <f>#REF!</f>
        <v>#REF!</v>
      </c>
      <c r="G80" s="15" t="e">
        <f>#REF!</f>
        <v>#REF!</v>
      </c>
      <c r="H80" s="15" t="e">
        <f>#REF!</f>
        <v>#REF!</v>
      </c>
      <c r="I80" s="15" t="e">
        <f>#REF!</f>
        <v>#REF!</v>
      </c>
      <c r="J80" s="15" t="e">
        <f>#REF!</f>
        <v>#REF!</v>
      </c>
      <c r="K80" s="15" t="e">
        <f>#REF!</f>
        <v>#REF!</v>
      </c>
      <c r="L80" s="15" t="e">
        <f>#REF!</f>
        <v>#REF!</v>
      </c>
      <c r="M80" s="15" t="e">
        <f>#REF!</f>
        <v>#REF!</v>
      </c>
      <c r="N80" s="15" t="e">
        <f>#REF!</f>
        <v>#REF!</v>
      </c>
      <c r="O80" s="15" t="e">
        <f>#REF!</f>
        <v>#REF!</v>
      </c>
      <c r="P80" s="15" t="e">
        <f>#REF!</f>
        <v>#REF!</v>
      </c>
      <c r="Q80" s="15" t="e">
        <f>#REF!</f>
        <v>#REF!</v>
      </c>
      <c r="R80" s="15" t="e">
        <f>#REF!</f>
        <v>#REF!</v>
      </c>
      <c r="S80" s="15" t="e">
        <f>#REF!</f>
        <v>#REF!</v>
      </c>
      <c r="T80" s="15" t="e">
        <f>#REF!</f>
        <v>#REF!</v>
      </c>
      <c r="U80" s="15" t="e">
        <f>#REF!</f>
        <v>#REF!</v>
      </c>
      <c r="V80" s="15" t="e">
        <f>#REF!</f>
        <v>#REF!</v>
      </c>
      <c r="W80" s="15" t="e">
        <f>#REF!</f>
        <v>#REF!</v>
      </c>
      <c r="X80" s="15" t="e">
        <f>#REF!</f>
        <v>#REF!</v>
      </c>
      <c r="Y80" s="15" t="e">
        <f>#REF!</f>
        <v>#REF!</v>
      </c>
      <c r="Z80" s="15" t="e">
        <f>#REF!</f>
        <v>#REF!</v>
      </c>
      <c r="AA80" s="15" t="e">
        <f>#REF!</f>
        <v>#REF!</v>
      </c>
      <c r="AB80" s="16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9" t="e">
        <f>#REF!</f>
        <v>#REF!</v>
      </c>
      <c r="F81" s="20" t="e">
        <f>#REF!</f>
        <v>#REF!</v>
      </c>
      <c r="G81" s="20" t="e">
        <f>#REF!</f>
        <v>#REF!</v>
      </c>
      <c r="H81" s="20" t="e">
        <f>#REF!</f>
        <v>#REF!</v>
      </c>
      <c r="I81" s="20" t="e">
        <f>#REF!</f>
        <v>#REF!</v>
      </c>
      <c r="J81" s="20" t="e">
        <f>#REF!</f>
        <v>#REF!</v>
      </c>
      <c r="K81" s="20" t="e">
        <f>#REF!</f>
        <v>#REF!</v>
      </c>
      <c r="L81" s="20" t="e">
        <f>#REF!</f>
        <v>#REF!</v>
      </c>
      <c r="M81" s="20" t="e">
        <f>#REF!</f>
        <v>#REF!</v>
      </c>
      <c r="N81" s="20" t="e">
        <f>#REF!</f>
        <v>#REF!</v>
      </c>
      <c r="O81" s="20" t="e">
        <f>#REF!</f>
        <v>#REF!</v>
      </c>
      <c r="P81" s="20" t="e">
        <f>#REF!</f>
        <v>#REF!</v>
      </c>
      <c r="Q81" s="20" t="e">
        <f>#REF!</f>
        <v>#REF!</v>
      </c>
      <c r="R81" s="20" t="e">
        <f>#REF!</f>
        <v>#REF!</v>
      </c>
      <c r="S81" s="20" t="e">
        <f>#REF!</f>
        <v>#REF!</v>
      </c>
      <c r="T81" s="20" t="e">
        <f>#REF!</f>
        <v>#REF!</v>
      </c>
      <c r="U81" s="20" t="e">
        <f>#REF!</f>
        <v>#REF!</v>
      </c>
      <c r="V81" s="20" t="e">
        <f>#REF!</f>
        <v>#REF!</v>
      </c>
      <c r="W81" s="20" t="e">
        <f>#REF!</f>
        <v>#REF!</v>
      </c>
      <c r="X81" s="20" t="e">
        <f>#REF!</f>
        <v>#REF!</v>
      </c>
      <c r="Y81" s="20" t="e">
        <f>#REF!</f>
        <v>#REF!</v>
      </c>
      <c r="Z81" s="20" t="e">
        <f>#REF!</f>
        <v>#REF!</v>
      </c>
      <c r="AA81" s="20" t="e">
        <f>#REF!</f>
        <v>#REF!</v>
      </c>
      <c r="AB81" s="21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24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s="25" t="e">
        <f>#REF!</f>
        <v>#REF!</v>
      </c>
      <c r="O82" s="25" t="e">
        <f>#REF!</f>
        <v>#REF!</v>
      </c>
      <c r="P82" s="25" t="e">
        <f>#REF!</f>
        <v>#REF!</v>
      </c>
      <c r="Q82" s="25" t="e">
        <f>#REF!</f>
        <v>#REF!</v>
      </c>
      <c r="R82" s="25" t="e">
        <f>#REF!</f>
        <v>#REF!</v>
      </c>
      <c r="S82" s="25" t="e">
        <f>#REF!</f>
        <v>#REF!</v>
      </c>
      <c r="T82" s="25" t="e">
        <f>#REF!</f>
        <v>#REF!</v>
      </c>
      <c r="U82" s="25" t="e">
        <f>#REF!</f>
        <v>#REF!</v>
      </c>
      <c r="V82" s="25" t="e">
        <f>#REF!</f>
        <v>#REF!</v>
      </c>
      <c r="W82" s="25" t="e">
        <f>#REF!</f>
        <v>#REF!</v>
      </c>
      <c r="X82" s="25" t="e">
        <f>#REF!</f>
        <v>#REF!</v>
      </c>
      <c r="Y82" s="25" t="e">
        <f>#REF!</f>
        <v>#REF!</v>
      </c>
      <c r="Z82" s="25" t="e">
        <f>#REF!</f>
        <v>#REF!</v>
      </c>
      <c r="AA82" s="25" t="e">
        <f>#REF!</f>
        <v>#REF!</v>
      </c>
      <c r="AB82" s="26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15" t="e">
        <f>#REF!</f>
        <v>#REF!</v>
      </c>
      <c r="O84" s="15" t="e">
        <f>#REF!</f>
        <v>#REF!</v>
      </c>
      <c r="P84" s="15" t="e">
        <f>#REF!</f>
        <v>#REF!</v>
      </c>
      <c r="Q84" s="15" t="e">
        <f>#REF!</f>
        <v>#REF!</v>
      </c>
      <c r="R84" s="15" t="e">
        <f>#REF!</f>
        <v>#REF!</v>
      </c>
      <c r="S84" s="15" t="e">
        <f>#REF!</f>
        <v>#REF!</v>
      </c>
      <c r="T84" s="15" t="e">
        <f>#REF!</f>
        <v>#REF!</v>
      </c>
      <c r="U84" s="15" t="e">
        <f>#REF!</f>
        <v>#REF!</v>
      </c>
      <c r="V84" s="15" t="e">
        <f>#REF!</f>
        <v>#REF!</v>
      </c>
      <c r="W84" s="15" t="e">
        <f>#REF!</f>
        <v>#REF!</v>
      </c>
      <c r="X84" s="15" t="e">
        <f>#REF!</f>
        <v>#REF!</v>
      </c>
      <c r="Y84" s="15" t="e">
        <f>#REF!</f>
        <v>#REF!</v>
      </c>
      <c r="Z84" s="15" t="e">
        <f>#REF!</f>
        <v>#REF!</v>
      </c>
      <c r="AA84" s="15" t="e">
        <f>#REF!</f>
        <v>#REF!</v>
      </c>
      <c r="AB84" s="16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9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#REF!</f>
        <v>#REF!</v>
      </c>
      <c r="P85" s="20" t="e">
        <f>#REF!</f>
        <v>#REF!</v>
      </c>
      <c r="Q85" s="20" t="e">
        <f>#REF!</f>
        <v>#REF!</v>
      </c>
      <c r="R85" s="20" t="e">
        <f>#REF!</f>
        <v>#REF!</v>
      </c>
      <c r="S85" s="20" t="e">
        <f>#REF!</f>
        <v>#REF!</v>
      </c>
      <c r="T85" s="20" t="e">
        <f>#REF!</f>
        <v>#REF!</v>
      </c>
      <c r="U85" s="20" t="e">
        <f>#REF!</f>
        <v>#REF!</v>
      </c>
      <c r="V85" s="20" t="e">
        <f>#REF!</f>
        <v>#REF!</v>
      </c>
      <c r="W85" s="20" t="e">
        <f>#REF!</f>
        <v>#REF!</v>
      </c>
      <c r="X85" s="20" t="e">
        <f>#REF!</f>
        <v>#REF!</v>
      </c>
      <c r="Y85" s="20" t="e">
        <f>#REF!</f>
        <v>#REF!</v>
      </c>
      <c r="Z85" s="20" t="e">
        <f>#REF!</f>
        <v>#REF!</v>
      </c>
      <c r="AA85" s="20" t="e">
        <f>#REF!</f>
        <v>#REF!</v>
      </c>
      <c r="AB85" s="21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24" t="e">
        <f>#REF!</f>
        <v>#REF!</v>
      </c>
      <c r="F86" s="25" t="e">
        <f>#REF!</f>
        <v>#REF!</v>
      </c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 t="e">
        <f>#REF!</f>
        <v>#REF!</v>
      </c>
      <c r="N86" s="25" t="e">
        <f>#REF!</f>
        <v>#REF!</v>
      </c>
      <c r="O86" s="25" t="e">
        <f>#REF!</f>
        <v>#REF!</v>
      </c>
      <c r="P86" s="25" t="e">
        <f>#REF!</f>
        <v>#REF!</v>
      </c>
      <c r="Q86" s="25" t="e">
        <f>#REF!</f>
        <v>#REF!</v>
      </c>
      <c r="R86" s="25" t="e">
        <f>#REF!</f>
        <v>#REF!</v>
      </c>
      <c r="S86" s="25" t="e">
        <f>#REF!</f>
        <v>#REF!</v>
      </c>
      <c r="T86" s="25" t="e">
        <f>#REF!</f>
        <v>#REF!</v>
      </c>
      <c r="U86" s="25" t="e">
        <f>#REF!</f>
        <v>#REF!</v>
      </c>
      <c r="V86" s="25" t="e">
        <f>#REF!</f>
        <v>#REF!</v>
      </c>
      <c r="W86" s="25" t="e">
        <f>#REF!</f>
        <v>#REF!</v>
      </c>
      <c r="X86" s="25" t="e">
        <f>#REF!</f>
        <v>#REF!</v>
      </c>
      <c r="Y86" s="25" t="e">
        <f>#REF!</f>
        <v>#REF!</v>
      </c>
      <c r="Z86" s="25" t="e">
        <f>#REF!</f>
        <v>#REF!</v>
      </c>
      <c r="AA86" s="25" t="e">
        <f>#REF!</f>
        <v>#REF!</v>
      </c>
      <c r="AB86" s="26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5" t="e">
        <f>#REF!</f>
        <v>#REF!</v>
      </c>
      <c r="G88" s="15" t="e">
        <f>#REF!</f>
        <v>#REF!</v>
      </c>
      <c r="H88" s="15" t="e">
        <f>#REF!</f>
        <v>#REF!</v>
      </c>
      <c r="I88" s="15" t="e">
        <f>#REF!</f>
        <v>#REF!</v>
      </c>
      <c r="J88" s="15" t="e">
        <f>#REF!</f>
        <v>#REF!</v>
      </c>
      <c r="K88" s="15" t="e">
        <f>#REF!</f>
        <v>#REF!</v>
      </c>
      <c r="L88" s="15" t="e">
        <f>#REF!</f>
        <v>#REF!</v>
      </c>
      <c r="M88" s="15" t="e">
        <f>#REF!</f>
        <v>#REF!</v>
      </c>
      <c r="N88" s="15" t="e">
        <f>#REF!</f>
        <v>#REF!</v>
      </c>
      <c r="O88" s="15" t="e">
        <f>#REF!</f>
        <v>#REF!</v>
      </c>
      <c r="P88" s="15" t="e">
        <f>#REF!</f>
        <v>#REF!</v>
      </c>
      <c r="Q88" s="15" t="e">
        <f>#REF!</f>
        <v>#REF!</v>
      </c>
      <c r="R88" s="15" t="e">
        <f>#REF!</f>
        <v>#REF!</v>
      </c>
      <c r="S88" s="15" t="e">
        <f>#REF!</f>
        <v>#REF!</v>
      </c>
      <c r="T88" s="15" t="e">
        <f>#REF!</f>
        <v>#REF!</v>
      </c>
      <c r="U88" s="15" t="e">
        <f>#REF!</f>
        <v>#REF!</v>
      </c>
      <c r="V88" s="15" t="e">
        <f>#REF!</f>
        <v>#REF!</v>
      </c>
      <c r="W88" s="15" t="e">
        <f>#REF!</f>
        <v>#REF!</v>
      </c>
      <c r="X88" s="15" t="e">
        <f>#REF!</f>
        <v>#REF!</v>
      </c>
      <c r="Y88" s="15" t="e">
        <f>#REF!</f>
        <v>#REF!</v>
      </c>
      <c r="Z88" s="15" t="e">
        <f>#REF!</f>
        <v>#REF!</v>
      </c>
      <c r="AA88" s="15" t="e">
        <f>#REF!</f>
        <v>#REF!</v>
      </c>
      <c r="AB88" s="16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9" t="e">
        <f>#REF!</f>
        <v>#REF!</v>
      </c>
      <c r="F89" s="20" t="e">
        <f>#REF!</f>
        <v>#REF!</v>
      </c>
      <c r="G89" s="20" t="e">
        <f>#REF!</f>
        <v>#REF!</v>
      </c>
      <c r="H89" s="20" t="e">
        <f>#REF!</f>
        <v>#REF!</v>
      </c>
      <c r="I89" s="20" t="e">
        <f>#REF!</f>
        <v>#REF!</v>
      </c>
      <c r="J89" s="20" t="e">
        <f>#REF!</f>
        <v>#REF!</v>
      </c>
      <c r="K89" s="20" t="e">
        <f>#REF!</f>
        <v>#REF!</v>
      </c>
      <c r="L89" s="20" t="e">
        <f>#REF!</f>
        <v>#REF!</v>
      </c>
      <c r="M89" s="20" t="e">
        <f>#REF!</f>
        <v>#REF!</v>
      </c>
      <c r="N89" s="20" t="e">
        <f>#REF!</f>
        <v>#REF!</v>
      </c>
      <c r="O89" s="20" t="e">
        <f>#REF!</f>
        <v>#REF!</v>
      </c>
      <c r="P89" s="20" t="e">
        <f>#REF!</f>
        <v>#REF!</v>
      </c>
      <c r="Q89" s="20" t="e">
        <f>#REF!</f>
        <v>#REF!</v>
      </c>
      <c r="R89" s="20" t="e">
        <f>#REF!</f>
        <v>#REF!</v>
      </c>
      <c r="S89" s="20" t="e">
        <f>#REF!</f>
        <v>#REF!</v>
      </c>
      <c r="T89" s="20" t="e">
        <f>#REF!</f>
        <v>#REF!</v>
      </c>
      <c r="U89" s="20" t="e">
        <f>#REF!</f>
        <v>#REF!</v>
      </c>
      <c r="V89" s="20" t="e">
        <f>#REF!</f>
        <v>#REF!</v>
      </c>
      <c r="W89" s="20" t="e">
        <f>#REF!</f>
        <v>#REF!</v>
      </c>
      <c r="X89" s="20" t="e">
        <f>#REF!</f>
        <v>#REF!</v>
      </c>
      <c r="Y89" s="20" t="e">
        <f>#REF!</f>
        <v>#REF!</v>
      </c>
      <c r="Z89" s="20" t="e">
        <f>#REF!</f>
        <v>#REF!</v>
      </c>
      <c r="AA89" s="20" t="e">
        <f>#REF!</f>
        <v>#REF!</v>
      </c>
      <c r="AB89" s="21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24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#REF!</f>
        <v>#REF!</v>
      </c>
      <c r="P90" s="25" t="e">
        <f>#REF!</f>
        <v>#REF!</v>
      </c>
      <c r="Q90" s="25" t="e">
        <f>#REF!</f>
        <v>#REF!</v>
      </c>
      <c r="R90" s="25" t="e">
        <f>#REF!</f>
        <v>#REF!</v>
      </c>
      <c r="S90" s="25" t="e">
        <f>#REF!</f>
        <v>#REF!</v>
      </c>
      <c r="T90" s="25" t="e">
        <f>#REF!</f>
        <v>#REF!</v>
      </c>
      <c r="U90" s="25" t="e">
        <f>#REF!</f>
        <v>#REF!</v>
      </c>
      <c r="V90" s="25" t="e">
        <f>#REF!</f>
        <v>#REF!</v>
      </c>
      <c r="W90" s="25" t="e">
        <f>#REF!</f>
        <v>#REF!</v>
      </c>
      <c r="X90" s="25" t="e">
        <f>#REF!</f>
        <v>#REF!</v>
      </c>
      <c r="Y90" s="25" t="e">
        <f>#REF!</f>
        <v>#REF!</v>
      </c>
      <c r="Z90" s="25" t="e">
        <f>#REF!</f>
        <v>#REF!</v>
      </c>
      <c r="AA90" s="25" t="e">
        <f>#REF!</f>
        <v>#REF!</v>
      </c>
      <c r="AB90" s="26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5" t="e">
        <f>#REF!</f>
        <v>#REF!</v>
      </c>
      <c r="G92" s="15" t="e">
        <f>#REF!</f>
        <v>#REF!</v>
      </c>
      <c r="H92" s="15" t="e">
        <f>#REF!</f>
        <v>#REF!</v>
      </c>
      <c r="I92" s="15" t="e">
        <f>#REF!</f>
        <v>#REF!</v>
      </c>
      <c r="J92" s="15" t="e">
        <f>#REF!</f>
        <v>#REF!</v>
      </c>
      <c r="K92" s="15" t="e">
        <f>#REF!</f>
        <v>#REF!</v>
      </c>
      <c r="L92" s="15" t="e">
        <f>#REF!</f>
        <v>#REF!</v>
      </c>
      <c r="M92" s="15" t="e">
        <f>#REF!</f>
        <v>#REF!</v>
      </c>
      <c r="N92" s="15" t="e">
        <f>#REF!</f>
        <v>#REF!</v>
      </c>
      <c r="O92" s="15" t="e">
        <f>#REF!</f>
        <v>#REF!</v>
      </c>
      <c r="P92" s="15" t="e">
        <f>#REF!</f>
        <v>#REF!</v>
      </c>
      <c r="Q92" s="15" t="e">
        <f>#REF!</f>
        <v>#REF!</v>
      </c>
      <c r="R92" s="15" t="e">
        <f>#REF!</f>
        <v>#REF!</v>
      </c>
      <c r="S92" s="15" t="e">
        <f>#REF!</f>
        <v>#REF!</v>
      </c>
      <c r="T92" s="15" t="e">
        <f>#REF!</f>
        <v>#REF!</v>
      </c>
      <c r="U92" s="15" t="e">
        <f>#REF!</f>
        <v>#REF!</v>
      </c>
      <c r="V92" s="15" t="e">
        <f>#REF!</f>
        <v>#REF!</v>
      </c>
      <c r="W92" s="15" t="e">
        <f>#REF!</f>
        <v>#REF!</v>
      </c>
      <c r="X92" s="15" t="e">
        <f>#REF!</f>
        <v>#REF!</v>
      </c>
      <c r="Y92" s="15" t="e">
        <f>#REF!</f>
        <v>#REF!</v>
      </c>
      <c r="Z92" s="15" t="e">
        <f>#REF!</f>
        <v>#REF!</v>
      </c>
      <c r="AA92" s="15" t="e">
        <f>#REF!</f>
        <v>#REF!</v>
      </c>
      <c r="AB92" s="16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9" t="e">
        <f>#REF!</f>
        <v>#REF!</v>
      </c>
      <c r="F93" s="20" t="e">
        <f>#REF!</f>
        <v>#REF!</v>
      </c>
      <c r="G93" s="20" t="e">
        <f>#REF!</f>
        <v>#REF!</v>
      </c>
      <c r="H93" s="20" t="e">
        <f>#REF!</f>
        <v>#REF!</v>
      </c>
      <c r="I93" s="20" t="e">
        <f>#REF!</f>
        <v>#REF!</v>
      </c>
      <c r="J93" s="20" t="e">
        <f>#REF!</f>
        <v>#REF!</v>
      </c>
      <c r="K93" s="20" t="e">
        <f>#REF!</f>
        <v>#REF!</v>
      </c>
      <c r="L93" s="20" t="e">
        <f>#REF!</f>
        <v>#REF!</v>
      </c>
      <c r="M93" s="20" t="e">
        <f>#REF!</f>
        <v>#REF!</v>
      </c>
      <c r="N93" s="20" t="e">
        <f>#REF!</f>
        <v>#REF!</v>
      </c>
      <c r="O93" s="20" t="e">
        <f>#REF!</f>
        <v>#REF!</v>
      </c>
      <c r="P93" s="20" t="e">
        <f>#REF!</f>
        <v>#REF!</v>
      </c>
      <c r="Q93" s="20" t="e">
        <f>#REF!</f>
        <v>#REF!</v>
      </c>
      <c r="R93" s="20" t="e">
        <f>#REF!</f>
        <v>#REF!</v>
      </c>
      <c r="S93" s="20" t="e">
        <f>#REF!</f>
        <v>#REF!</v>
      </c>
      <c r="T93" s="20" t="e">
        <f>#REF!</f>
        <v>#REF!</v>
      </c>
      <c r="U93" s="20" t="e">
        <f>#REF!</f>
        <v>#REF!</v>
      </c>
      <c r="V93" s="20" t="e">
        <f>#REF!</f>
        <v>#REF!</v>
      </c>
      <c r="W93" s="20" t="e">
        <f>#REF!</f>
        <v>#REF!</v>
      </c>
      <c r="X93" s="20" t="e">
        <f>#REF!</f>
        <v>#REF!</v>
      </c>
      <c r="Y93" s="20" t="e">
        <f>#REF!</f>
        <v>#REF!</v>
      </c>
      <c r="Z93" s="20" t="e">
        <f>#REF!</f>
        <v>#REF!</v>
      </c>
      <c r="AA93" s="20" t="e">
        <f>#REF!</f>
        <v>#REF!</v>
      </c>
      <c r="AB93" s="21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24" t="e">
        <f>#REF!</f>
        <v>#REF!</v>
      </c>
      <c r="F94" s="25" t="e">
        <f>#REF!</f>
        <v>#REF!</v>
      </c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 t="e">
        <f>#REF!</f>
        <v>#REF!</v>
      </c>
      <c r="N94" s="25" t="e">
        <f>#REF!</f>
        <v>#REF!</v>
      </c>
      <c r="O94" s="25" t="e">
        <f>#REF!</f>
        <v>#REF!</v>
      </c>
      <c r="P94" s="25" t="e">
        <f>#REF!</f>
        <v>#REF!</v>
      </c>
      <c r="Q94" s="25" t="e">
        <f>#REF!</f>
        <v>#REF!</v>
      </c>
      <c r="R94" s="25" t="e">
        <f>#REF!</f>
        <v>#REF!</v>
      </c>
      <c r="S94" s="25" t="e">
        <f>#REF!</f>
        <v>#REF!</v>
      </c>
      <c r="T94" s="25" t="e">
        <f>#REF!</f>
        <v>#REF!</v>
      </c>
      <c r="U94" s="25" t="e">
        <f>#REF!</f>
        <v>#REF!</v>
      </c>
      <c r="V94" s="25" t="e">
        <f>#REF!</f>
        <v>#REF!</v>
      </c>
      <c r="W94" s="25" t="e">
        <f>#REF!</f>
        <v>#REF!</v>
      </c>
      <c r="X94" s="25" t="e">
        <f>#REF!</f>
        <v>#REF!</v>
      </c>
      <c r="Y94" s="25" t="e">
        <f>#REF!</f>
        <v>#REF!</v>
      </c>
      <c r="Z94" s="25" t="e">
        <f>#REF!</f>
        <v>#REF!</v>
      </c>
      <c r="AA94" s="25" t="e">
        <f>#REF!</f>
        <v>#REF!</v>
      </c>
      <c r="AB94" s="26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5" t="e">
        <f>#REF!</f>
        <v>#REF!</v>
      </c>
      <c r="G96" s="15" t="e">
        <f>#REF!</f>
        <v>#REF!</v>
      </c>
      <c r="H96" s="15" t="e">
        <f>#REF!</f>
        <v>#REF!</v>
      </c>
      <c r="I96" s="15" t="e">
        <f>#REF!</f>
        <v>#REF!</v>
      </c>
      <c r="J96" s="15" t="e">
        <f>#REF!</f>
        <v>#REF!</v>
      </c>
      <c r="K96" s="15" t="e">
        <f>#REF!</f>
        <v>#REF!</v>
      </c>
      <c r="L96" s="15" t="e">
        <f>#REF!</f>
        <v>#REF!</v>
      </c>
      <c r="M96" s="15" t="e">
        <f>#REF!</f>
        <v>#REF!</v>
      </c>
      <c r="N96" s="15" t="e">
        <f>#REF!</f>
        <v>#REF!</v>
      </c>
      <c r="O96" s="15" t="e">
        <f>#REF!</f>
        <v>#REF!</v>
      </c>
      <c r="P96" s="15" t="e">
        <f>#REF!</f>
        <v>#REF!</v>
      </c>
      <c r="Q96" s="15" t="e">
        <f>#REF!</f>
        <v>#REF!</v>
      </c>
      <c r="R96" s="15" t="e">
        <f>#REF!</f>
        <v>#REF!</v>
      </c>
      <c r="S96" s="15" t="e">
        <f>#REF!</f>
        <v>#REF!</v>
      </c>
      <c r="T96" s="15" t="e">
        <f>#REF!</f>
        <v>#REF!</v>
      </c>
      <c r="U96" s="15" t="e">
        <f>#REF!</f>
        <v>#REF!</v>
      </c>
      <c r="V96" s="15" t="e">
        <f>#REF!</f>
        <v>#REF!</v>
      </c>
      <c r="W96" s="15" t="e">
        <f>#REF!</f>
        <v>#REF!</v>
      </c>
      <c r="X96" s="15" t="e">
        <f>#REF!</f>
        <v>#REF!</v>
      </c>
      <c r="Y96" s="15" t="e">
        <f>#REF!</f>
        <v>#REF!</v>
      </c>
      <c r="Z96" s="15" t="e">
        <f>#REF!</f>
        <v>#REF!</v>
      </c>
      <c r="AA96" s="15" t="e">
        <f>#REF!</f>
        <v>#REF!</v>
      </c>
      <c r="AB96" s="16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9" t="e">
        <f>#REF!</f>
        <v>#REF!</v>
      </c>
      <c r="F97" s="20" t="e">
        <f>#REF!</f>
        <v>#REF!</v>
      </c>
      <c r="G97" s="20" t="e">
        <f>#REF!</f>
        <v>#REF!</v>
      </c>
      <c r="H97" s="20" t="e">
        <f>#REF!</f>
        <v>#REF!</v>
      </c>
      <c r="I97" s="20" t="e">
        <f>#REF!</f>
        <v>#REF!</v>
      </c>
      <c r="J97" s="20" t="e">
        <f>#REF!</f>
        <v>#REF!</v>
      </c>
      <c r="K97" s="20" t="e">
        <f>#REF!</f>
        <v>#REF!</v>
      </c>
      <c r="L97" s="20" t="e">
        <f>#REF!</f>
        <v>#REF!</v>
      </c>
      <c r="M97" s="20" t="e">
        <f>#REF!</f>
        <v>#REF!</v>
      </c>
      <c r="N97" s="20" t="e">
        <f>#REF!</f>
        <v>#REF!</v>
      </c>
      <c r="O97" s="20" t="e">
        <f>#REF!</f>
        <v>#REF!</v>
      </c>
      <c r="P97" s="20" t="e">
        <f>#REF!</f>
        <v>#REF!</v>
      </c>
      <c r="Q97" s="20" t="e">
        <f>#REF!</f>
        <v>#REF!</v>
      </c>
      <c r="R97" s="20" t="e">
        <f>#REF!</f>
        <v>#REF!</v>
      </c>
      <c r="S97" s="20" t="e">
        <f>#REF!</f>
        <v>#REF!</v>
      </c>
      <c r="T97" s="20" t="e">
        <f>#REF!</f>
        <v>#REF!</v>
      </c>
      <c r="U97" s="20" t="e">
        <f>#REF!</f>
        <v>#REF!</v>
      </c>
      <c r="V97" s="20" t="e">
        <f>#REF!</f>
        <v>#REF!</v>
      </c>
      <c r="W97" s="20" t="e">
        <f>#REF!</f>
        <v>#REF!</v>
      </c>
      <c r="X97" s="20" t="e">
        <f>#REF!</f>
        <v>#REF!</v>
      </c>
      <c r="Y97" s="20" t="e">
        <f>#REF!</f>
        <v>#REF!</v>
      </c>
      <c r="Z97" s="20" t="e">
        <f>#REF!</f>
        <v>#REF!</v>
      </c>
      <c r="AA97" s="20" t="e">
        <f>#REF!</f>
        <v>#REF!</v>
      </c>
      <c r="AB97" s="21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24" t="e">
        <f>#REF!</f>
        <v>#REF!</v>
      </c>
      <c r="F98" s="25" t="e">
        <f>#REF!</f>
        <v>#REF!</v>
      </c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 t="e">
        <f>#REF!</f>
        <v>#REF!</v>
      </c>
      <c r="N98" s="25" t="e">
        <f>#REF!</f>
        <v>#REF!</v>
      </c>
      <c r="O98" s="25" t="e">
        <f>#REF!</f>
        <v>#REF!</v>
      </c>
      <c r="P98" s="25" t="e">
        <f>#REF!</f>
        <v>#REF!</v>
      </c>
      <c r="Q98" s="25" t="e">
        <f>#REF!</f>
        <v>#REF!</v>
      </c>
      <c r="R98" s="25" t="e">
        <f>#REF!</f>
        <v>#REF!</v>
      </c>
      <c r="S98" s="25" t="e">
        <f>#REF!</f>
        <v>#REF!</v>
      </c>
      <c r="T98" s="25" t="e">
        <f>#REF!</f>
        <v>#REF!</v>
      </c>
      <c r="U98" s="25" t="e">
        <f>#REF!</f>
        <v>#REF!</v>
      </c>
      <c r="V98" s="25" t="e">
        <f>#REF!</f>
        <v>#REF!</v>
      </c>
      <c r="W98" s="25" t="e">
        <f>#REF!</f>
        <v>#REF!</v>
      </c>
      <c r="X98" s="25" t="e">
        <f>#REF!</f>
        <v>#REF!</v>
      </c>
      <c r="Y98" s="25" t="e">
        <f>#REF!</f>
        <v>#REF!</v>
      </c>
      <c r="Z98" s="25" t="e">
        <f>#REF!</f>
        <v>#REF!</v>
      </c>
      <c r="AA98" s="25" t="e">
        <f>#REF!</f>
        <v>#REF!</v>
      </c>
      <c r="AB98" s="26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5" t="e">
        <f>#REF!</f>
        <v>#REF!</v>
      </c>
      <c r="G100" s="15" t="e">
        <f>#REF!</f>
        <v>#REF!</v>
      </c>
      <c r="H100" s="15" t="e">
        <f>#REF!</f>
        <v>#REF!</v>
      </c>
      <c r="I100" s="15" t="e">
        <f>#REF!</f>
        <v>#REF!</v>
      </c>
      <c r="J100" s="15" t="e">
        <f>#REF!</f>
        <v>#REF!</v>
      </c>
      <c r="K100" s="15" t="e">
        <f>#REF!</f>
        <v>#REF!</v>
      </c>
      <c r="L100" s="15" t="e">
        <f>#REF!</f>
        <v>#REF!</v>
      </c>
      <c r="M100" s="15" t="e">
        <f>#REF!</f>
        <v>#REF!</v>
      </c>
      <c r="N100" s="15" t="e">
        <f>#REF!</f>
        <v>#REF!</v>
      </c>
      <c r="O100" s="15" t="e">
        <f>#REF!</f>
        <v>#REF!</v>
      </c>
      <c r="P100" s="15" t="e">
        <f>#REF!</f>
        <v>#REF!</v>
      </c>
      <c r="Q100" s="15" t="e">
        <f>#REF!</f>
        <v>#REF!</v>
      </c>
      <c r="R100" s="15" t="e">
        <f>#REF!</f>
        <v>#REF!</v>
      </c>
      <c r="S100" s="15" t="e">
        <f>#REF!</f>
        <v>#REF!</v>
      </c>
      <c r="T100" s="15" t="e">
        <f>#REF!</f>
        <v>#REF!</v>
      </c>
      <c r="U100" s="15" t="e">
        <f>#REF!</f>
        <v>#REF!</v>
      </c>
      <c r="V100" s="15" t="e">
        <f>#REF!</f>
        <v>#REF!</v>
      </c>
      <c r="W100" s="15" t="e">
        <f>#REF!</f>
        <v>#REF!</v>
      </c>
      <c r="X100" s="15" t="e">
        <f>#REF!</f>
        <v>#REF!</v>
      </c>
      <c r="Y100" s="15" t="e">
        <f>#REF!</f>
        <v>#REF!</v>
      </c>
      <c r="Z100" s="15" t="e">
        <f>#REF!</f>
        <v>#REF!</v>
      </c>
      <c r="AA100" s="15" t="e">
        <f>#REF!</f>
        <v>#REF!</v>
      </c>
      <c r="AB100" s="16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9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#REF!</f>
        <v>#REF!</v>
      </c>
      <c r="P101" s="20" t="e">
        <f>#REF!</f>
        <v>#REF!</v>
      </c>
      <c r="Q101" s="20" t="e">
        <f>#REF!</f>
        <v>#REF!</v>
      </c>
      <c r="R101" s="20" t="e">
        <f>#REF!</f>
        <v>#REF!</v>
      </c>
      <c r="S101" s="20" t="e">
        <f>#REF!</f>
        <v>#REF!</v>
      </c>
      <c r="T101" s="20" t="e">
        <f>#REF!</f>
        <v>#REF!</v>
      </c>
      <c r="U101" s="20" t="e">
        <f>#REF!</f>
        <v>#REF!</v>
      </c>
      <c r="V101" s="20" t="e">
        <f>#REF!</f>
        <v>#REF!</v>
      </c>
      <c r="W101" s="20" t="e">
        <f>#REF!</f>
        <v>#REF!</v>
      </c>
      <c r="X101" s="20" t="e">
        <f>#REF!</f>
        <v>#REF!</v>
      </c>
      <c r="Y101" s="20" t="e">
        <f>#REF!</f>
        <v>#REF!</v>
      </c>
      <c r="Z101" s="20" t="e">
        <f>#REF!</f>
        <v>#REF!</v>
      </c>
      <c r="AA101" s="20" t="e">
        <f>#REF!</f>
        <v>#REF!</v>
      </c>
      <c r="AB101" s="21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24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#REF!</f>
        <v>#REF!</v>
      </c>
      <c r="P102" s="25" t="e">
        <f>#REF!</f>
        <v>#REF!</v>
      </c>
      <c r="Q102" s="25" t="e">
        <f>#REF!</f>
        <v>#REF!</v>
      </c>
      <c r="R102" s="25" t="e">
        <f>#REF!</f>
        <v>#REF!</v>
      </c>
      <c r="S102" s="25" t="e">
        <f>#REF!</f>
        <v>#REF!</v>
      </c>
      <c r="T102" s="25" t="e">
        <f>#REF!</f>
        <v>#REF!</v>
      </c>
      <c r="U102" s="25" t="e">
        <f>#REF!</f>
        <v>#REF!</v>
      </c>
      <c r="V102" s="25" t="e">
        <f>#REF!</f>
        <v>#REF!</v>
      </c>
      <c r="W102" s="25" t="e">
        <f>#REF!</f>
        <v>#REF!</v>
      </c>
      <c r="X102" s="25" t="e">
        <f>#REF!</f>
        <v>#REF!</v>
      </c>
      <c r="Y102" s="25" t="e">
        <f>#REF!</f>
        <v>#REF!</v>
      </c>
      <c r="Z102" s="25" t="e">
        <f>#REF!</f>
        <v>#REF!</v>
      </c>
      <c r="AA102" s="25" t="e">
        <f>#REF!</f>
        <v>#REF!</v>
      </c>
      <c r="AB102" s="26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5" t="e">
        <f>#REF!</f>
        <v>#REF!</v>
      </c>
      <c r="G104" s="15" t="e">
        <f>#REF!</f>
        <v>#REF!</v>
      </c>
      <c r="H104" s="15" t="e">
        <f>#REF!</f>
        <v>#REF!</v>
      </c>
      <c r="I104" s="15" t="e">
        <f>#REF!</f>
        <v>#REF!</v>
      </c>
      <c r="J104" s="15" t="e">
        <f>#REF!</f>
        <v>#REF!</v>
      </c>
      <c r="K104" s="15" t="e">
        <f>#REF!</f>
        <v>#REF!</v>
      </c>
      <c r="L104" s="15" t="e">
        <f>#REF!</f>
        <v>#REF!</v>
      </c>
      <c r="M104" s="15" t="e">
        <f>#REF!</f>
        <v>#REF!</v>
      </c>
      <c r="N104" s="15" t="e">
        <f>#REF!</f>
        <v>#REF!</v>
      </c>
      <c r="O104" s="15" t="e">
        <f>#REF!</f>
        <v>#REF!</v>
      </c>
      <c r="P104" s="15" t="e">
        <f>#REF!</f>
        <v>#REF!</v>
      </c>
      <c r="Q104" s="15" t="e">
        <f>#REF!</f>
        <v>#REF!</v>
      </c>
      <c r="R104" s="15" t="e">
        <f>#REF!</f>
        <v>#REF!</v>
      </c>
      <c r="S104" s="15" t="e">
        <f>#REF!</f>
        <v>#REF!</v>
      </c>
      <c r="T104" s="15" t="e">
        <f>#REF!</f>
        <v>#REF!</v>
      </c>
      <c r="U104" s="15" t="e">
        <f>#REF!</f>
        <v>#REF!</v>
      </c>
      <c r="V104" s="15" t="e">
        <f>#REF!</f>
        <v>#REF!</v>
      </c>
      <c r="W104" s="15" t="e">
        <f>#REF!</f>
        <v>#REF!</v>
      </c>
      <c r="X104" s="15" t="e">
        <f>#REF!</f>
        <v>#REF!</v>
      </c>
      <c r="Y104" s="15" t="e">
        <f>#REF!</f>
        <v>#REF!</v>
      </c>
      <c r="Z104" s="15" t="e">
        <f>#REF!</f>
        <v>#REF!</v>
      </c>
      <c r="AA104" s="15" t="e">
        <f>#REF!</f>
        <v>#REF!</v>
      </c>
      <c r="AB104" s="16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9" t="e">
        <f>#REF!</f>
        <v>#REF!</v>
      </c>
      <c r="F105" s="20" t="e">
        <f>#REF!</f>
        <v>#REF!</v>
      </c>
      <c r="G105" s="20" t="e">
        <f>#REF!</f>
        <v>#REF!</v>
      </c>
      <c r="H105" s="20" t="e">
        <f>#REF!</f>
        <v>#REF!</v>
      </c>
      <c r="I105" s="20" t="e">
        <f>#REF!</f>
        <v>#REF!</v>
      </c>
      <c r="J105" s="20" t="e">
        <f>#REF!</f>
        <v>#REF!</v>
      </c>
      <c r="K105" s="20" t="e">
        <f>#REF!</f>
        <v>#REF!</v>
      </c>
      <c r="L105" s="20" t="e">
        <f>#REF!</f>
        <v>#REF!</v>
      </c>
      <c r="M105" s="20" t="e">
        <f>#REF!</f>
        <v>#REF!</v>
      </c>
      <c r="N105" s="20" t="e">
        <f>#REF!</f>
        <v>#REF!</v>
      </c>
      <c r="O105" s="20" t="e">
        <f>#REF!</f>
        <v>#REF!</v>
      </c>
      <c r="P105" s="20" t="e">
        <f>#REF!</f>
        <v>#REF!</v>
      </c>
      <c r="Q105" s="20" t="e">
        <f>#REF!</f>
        <v>#REF!</v>
      </c>
      <c r="R105" s="20" t="e">
        <f>#REF!</f>
        <v>#REF!</v>
      </c>
      <c r="S105" s="20" t="e">
        <f>#REF!</f>
        <v>#REF!</v>
      </c>
      <c r="T105" s="20" t="e">
        <f>#REF!</f>
        <v>#REF!</v>
      </c>
      <c r="U105" s="20" t="e">
        <f>#REF!</f>
        <v>#REF!</v>
      </c>
      <c r="V105" s="20" t="e">
        <f>#REF!</f>
        <v>#REF!</v>
      </c>
      <c r="W105" s="20" t="e">
        <f>#REF!</f>
        <v>#REF!</v>
      </c>
      <c r="X105" s="20" t="e">
        <f>#REF!</f>
        <v>#REF!</v>
      </c>
      <c r="Y105" s="20" t="e">
        <f>#REF!</f>
        <v>#REF!</v>
      </c>
      <c r="Z105" s="20" t="e">
        <f>#REF!</f>
        <v>#REF!</v>
      </c>
      <c r="AA105" s="20" t="e">
        <f>#REF!</f>
        <v>#REF!</v>
      </c>
      <c r="AB105" s="21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24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#REF!</f>
        <v>#REF!</v>
      </c>
      <c r="P106" s="25" t="e">
        <f>#REF!</f>
        <v>#REF!</v>
      </c>
      <c r="Q106" s="25" t="e">
        <f>#REF!</f>
        <v>#REF!</v>
      </c>
      <c r="R106" s="25" t="e">
        <f>#REF!</f>
        <v>#REF!</v>
      </c>
      <c r="S106" s="25" t="e">
        <f>#REF!</f>
        <v>#REF!</v>
      </c>
      <c r="T106" s="25" t="e">
        <f>#REF!</f>
        <v>#REF!</v>
      </c>
      <c r="U106" s="25" t="e">
        <f>#REF!</f>
        <v>#REF!</v>
      </c>
      <c r="V106" s="25" t="e">
        <f>#REF!</f>
        <v>#REF!</v>
      </c>
      <c r="W106" s="25" t="e">
        <f>#REF!</f>
        <v>#REF!</v>
      </c>
      <c r="X106" s="25" t="e">
        <f>#REF!</f>
        <v>#REF!</v>
      </c>
      <c r="Y106" s="25" t="e">
        <f>#REF!</f>
        <v>#REF!</v>
      </c>
      <c r="Z106" s="25" t="e">
        <f>#REF!</f>
        <v>#REF!</v>
      </c>
      <c r="AA106" s="25" t="e">
        <f>#REF!</f>
        <v>#REF!</v>
      </c>
      <c r="AB106" s="26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5" t="e">
        <f>#REF!</f>
        <v>#REF!</v>
      </c>
      <c r="G108" s="15" t="e">
        <f>#REF!</f>
        <v>#REF!</v>
      </c>
      <c r="H108" s="15" t="e">
        <f>#REF!</f>
        <v>#REF!</v>
      </c>
      <c r="I108" s="15" t="e">
        <f>#REF!</f>
        <v>#REF!</v>
      </c>
      <c r="J108" s="15" t="e">
        <f>#REF!</f>
        <v>#REF!</v>
      </c>
      <c r="K108" s="15" t="e">
        <f>#REF!</f>
        <v>#REF!</v>
      </c>
      <c r="L108" s="15" t="e">
        <f>#REF!</f>
        <v>#REF!</v>
      </c>
      <c r="M108" s="15" t="e">
        <f>#REF!</f>
        <v>#REF!</v>
      </c>
      <c r="N108" s="15" t="e">
        <f>#REF!</f>
        <v>#REF!</v>
      </c>
      <c r="O108" s="15" t="e">
        <f>#REF!</f>
        <v>#REF!</v>
      </c>
      <c r="P108" s="15" t="e">
        <f>#REF!</f>
        <v>#REF!</v>
      </c>
      <c r="Q108" s="15" t="e">
        <f>#REF!</f>
        <v>#REF!</v>
      </c>
      <c r="R108" s="15" t="e">
        <f>#REF!</f>
        <v>#REF!</v>
      </c>
      <c r="S108" s="15" t="e">
        <f>#REF!</f>
        <v>#REF!</v>
      </c>
      <c r="T108" s="15" t="e">
        <f>#REF!</f>
        <v>#REF!</v>
      </c>
      <c r="U108" s="15" t="e">
        <f>#REF!</f>
        <v>#REF!</v>
      </c>
      <c r="V108" s="15" t="e">
        <f>#REF!</f>
        <v>#REF!</v>
      </c>
      <c r="W108" s="15" t="e">
        <f>#REF!</f>
        <v>#REF!</v>
      </c>
      <c r="X108" s="15" t="e">
        <f>#REF!</f>
        <v>#REF!</v>
      </c>
      <c r="Y108" s="15" t="e">
        <f>#REF!</f>
        <v>#REF!</v>
      </c>
      <c r="Z108" s="15" t="e">
        <f>#REF!</f>
        <v>#REF!</v>
      </c>
      <c r="AA108" s="15" t="e">
        <f>#REF!</f>
        <v>#REF!</v>
      </c>
      <c r="AB108" s="16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9" t="e">
        <f>#REF!</f>
        <v>#REF!</v>
      </c>
      <c r="F109" s="20" t="e">
        <f>#REF!</f>
        <v>#REF!</v>
      </c>
      <c r="G109" s="20" t="e">
        <f>#REF!</f>
        <v>#REF!</v>
      </c>
      <c r="H109" s="20" t="e">
        <f>#REF!</f>
        <v>#REF!</v>
      </c>
      <c r="I109" s="20" t="e">
        <f>#REF!</f>
        <v>#REF!</v>
      </c>
      <c r="J109" s="20" t="e">
        <f>#REF!</f>
        <v>#REF!</v>
      </c>
      <c r="K109" s="20" t="e">
        <f>#REF!</f>
        <v>#REF!</v>
      </c>
      <c r="L109" s="20" t="e">
        <f>#REF!</f>
        <v>#REF!</v>
      </c>
      <c r="M109" s="20" t="e">
        <f>#REF!</f>
        <v>#REF!</v>
      </c>
      <c r="N109" s="20" t="e">
        <f>#REF!</f>
        <v>#REF!</v>
      </c>
      <c r="O109" s="20" t="e">
        <f>#REF!</f>
        <v>#REF!</v>
      </c>
      <c r="P109" s="20" t="e">
        <f>#REF!</f>
        <v>#REF!</v>
      </c>
      <c r="Q109" s="20" t="e">
        <f>#REF!</f>
        <v>#REF!</v>
      </c>
      <c r="R109" s="20" t="e">
        <f>#REF!</f>
        <v>#REF!</v>
      </c>
      <c r="S109" s="20" t="e">
        <f>#REF!</f>
        <v>#REF!</v>
      </c>
      <c r="T109" s="20" t="e">
        <f>#REF!</f>
        <v>#REF!</v>
      </c>
      <c r="U109" s="20" t="e">
        <f>#REF!</f>
        <v>#REF!</v>
      </c>
      <c r="V109" s="20" t="e">
        <f>#REF!</f>
        <v>#REF!</v>
      </c>
      <c r="W109" s="20" t="e">
        <f>#REF!</f>
        <v>#REF!</v>
      </c>
      <c r="X109" s="20" t="e">
        <f>#REF!</f>
        <v>#REF!</v>
      </c>
      <c r="Y109" s="20" t="e">
        <f>#REF!</f>
        <v>#REF!</v>
      </c>
      <c r="Z109" s="20" t="e">
        <f>#REF!</f>
        <v>#REF!</v>
      </c>
      <c r="AA109" s="20" t="e">
        <f>#REF!</f>
        <v>#REF!</v>
      </c>
      <c r="AB109" s="21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24" t="e">
        <f>#REF!</f>
        <v>#REF!</v>
      </c>
      <c r="F110" s="25" t="e">
        <f>#REF!</f>
        <v>#REF!</v>
      </c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 t="e">
        <f>#REF!</f>
        <v>#REF!</v>
      </c>
      <c r="N110" s="25" t="e">
        <f>#REF!</f>
        <v>#REF!</v>
      </c>
      <c r="O110" s="25" t="e">
        <f>#REF!</f>
        <v>#REF!</v>
      </c>
      <c r="P110" s="25" t="e">
        <f>#REF!</f>
        <v>#REF!</v>
      </c>
      <c r="Q110" s="25" t="e">
        <f>#REF!</f>
        <v>#REF!</v>
      </c>
      <c r="R110" s="25" t="e">
        <f>#REF!</f>
        <v>#REF!</v>
      </c>
      <c r="S110" s="25" t="e">
        <f>#REF!</f>
        <v>#REF!</v>
      </c>
      <c r="T110" s="25" t="e">
        <f>#REF!</f>
        <v>#REF!</v>
      </c>
      <c r="U110" s="25" t="e">
        <f>#REF!</f>
        <v>#REF!</v>
      </c>
      <c r="V110" s="25" t="e">
        <f>#REF!</f>
        <v>#REF!</v>
      </c>
      <c r="W110" s="25" t="e">
        <f>#REF!</f>
        <v>#REF!</v>
      </c>
      <c r="X110" s="25" t="e">
        <f>#REF!</f>
        <v>#REF!</v>
      </c>
      <c r="Y110" s="25" t="e">
        <f>#REF!</f>
        <v>#REF!</v>
      </c>
      <c r="Z110" s="25" t="e">
        <f>#REF!</f>
        <v>#REF!</v>
      </c>
      <c r="AA110" s="25" t="e">
        <f>#REF!</f>
        <v>#REF!</v>
      </c>
      <c r="AB110" s="26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9:A22"/>
    <mergeCell ref="B19:B22"/>
    <mergeCell ref="C9:D9"/>
    <mergeCell ref="A11:A14"/>
    <mergeCell ref="B11:B14"/>
    <mergeCell ref="A15:A18"/>
    <mergeCell ref="B15:B18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B72:B75"/>
    <mergeCell ref="A47:A50"/>
    <mergeCell ref="B47:B50"/>
    <mergeCell ref="A51:A54"/>
    <mergeCell ref="B51:B54"/>
    <mergeCell ref="A55:A58"/>
    <mergeCell ref="B55:B58"/>
    <mergeCell ref="A108:A111"/>
    <mergeCell ref="B108:B111"/>
    <mergeCell ref="A88:A91"/>
    <mergeCell ref="B88:B91"/>
    <mergeCell ref="A92:A95"/>
    <mergeCell ref="B92:B95"/>
    <mergeCell ref="A96:A99"/>
    <mergeCell ref="B96:B99"/>
    <mergeCell ref="D2:G2"/>
    <mergeCell ref="A100:A103"/>
    <mergeCell ref="B100:B103"/>
    <mergeCell ref="A104:A107"/>
    <mergeCell ref="B104:B107"/>
    <mergeCell ref="A76:A79"/>
    <mergeCell ref="B76:B79"/>
    <mergeCell ref="A80:A83"/>
    <mergeCell ref="B80:B83"/>
    <mergeCell ref="A84:A87"/>
    <mergeCell ref="B84:B87"/>
    <mergeCell ref="A64:A67"/>
    <mergeCell ref="B64:B67"/>
    <mergeCell ref="A68:A71"/>
    <mergeCell ref="B68:B71"/>
    <mergeCell ref="A72:A75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B483-6CFE-4891-A727-1504A601EAE3}">
  <sheetPr>
    <tabColor theme="3" tint="0.39997558519241921"/>
    <pageSetUpPr fitToPage="1"/>
  </sheetPr>
  <dimension ref="A1:AG62"/>
  <sheetViews>
    <sheetView showGridLines="0" zoomScale="90" workbookViewId="0">
      <pane xSplit="4" ySplit="10" topLeftCell="S11" activePane="bottomRight" state="frozen"/>
      <selection activeCell="E18" sqref="E18"/>
      <selection pane="topRight" activeCell="E18" sqref="E18"/>
      <selection pane="bottomLeft" activeCell="E18" sqref="E18"/>
      <selection pane="bottomRight" activeCell="T16" sqref="T1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9.28515625" style="1" customWidth="1"/>
    <col min="4" max="4" width="7.85546875" style="1" customWidth="1"/>
    <col min="5" max="12" width="14.42578125" style="1" bestFit="1" customWidth="1"/>
    <col min="13" max="25" width="16.85546875" style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6.5" x14ac:dyDescent="0.2">
      <c r="A1" s="79" t="s">
        <v>79</v>
      </c>
    </row>
    <row r="2" spans="1:33" ht="16.5" x14ac:dyDescent="0.2">
      <c r="A2" s="79" t="s">
        <v>55</v>
      </c>
      <c r="C2" s="80"/>
      <c r="D2" s="200"/>
      <c r="E2" s="200"/>
      <c r="F2" s="200"/>
      <c r="G2" s="200"/>
    </row>
    <row r="3" spans="1:33" ht="16.5" x14ac:dyDescent="0.2">
      <c r="A3" s="79" t="s">
        <v>56</v>
      </c>
      <c r="C3" s="80"/>
      <c r="D3" s="82" t="s">
        <v>118</v>
      </c>
      <c r="E3" s="81"/>
      <c r="F3" s="81"/>
    </row>
    <row r="4" spans="1:33" ht="16.5" x14ac:dyDescent="0.2">
      <c r="A4" s="79" t="s">
        <v>57</v>
      </c>
      <c r="C4" s="80"/>
      <c r="D4" s="2"/>
      <c r="E4" s="81"/>
      <c r="F4" s="81"/>
      <c r="H4" s="83"/>
    </row>
    <row r="5" spans="1:33" ht="16.5" x14ac:dyDescent="0.2">
      <c r="A5" s="79" t="s">
        <v>59</v>
      </c>
      <c r="C5" s="80"/>
      <c r="D5" s="2"/>
      <c r="E5" s="81"/>
      <c r="F5" s="81"/>
    </row>
    <row r="6" spans="1:33" ht="16.5" x14ac:dyDescent="0.2">
      <c r="A6" s="79" t="s">
        <v>28</v>
      </c>
      <c r="C6" s="80"/>
      <c r="D6" s="154">
        <v>2026</v>
      </c>
      <c r="E6" s="84"/>
      <c r="F6" s="84"/>
    </row>
    <row r="7" spans="1:33" ht="16.5" x14ac:dyDescent="0.2">
      <c r="A7" s="79" t="s">
        <v>29</v>
      </c>
      <c r="C7" s="80"/>
      <c r="D7" s="161" t="s">
        <v>94</v>
      </c>
      <c r="E7" s="81"/>
      <c r="F7" s="81"/>
    </row>
    <row r="8" spans="1:33" ht="13.5" customHeight="1" x14ac:dyDescent="0.25">
      <c r="A8" s="87" t="s">
        <v>60</v>
      </c>
      <c r="D8" s="85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129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2">
        <v>46023</v>
      </c>
      <c r="B11" s="193">
        <v>129674897.64773157</v>
      </c>
      <c r="C11" s="94" t="s">
        <v>35</v>
      </c>
      <c r="D11" s="95">
        <v>20</v>
      </c>
      <c r="E11" s="148">
        <v>60345.477263111141</v>
      </c>
      <c r="F11" s="149">
        <v>42423.74086099102</v>
      </c>
      <c r="G11" s="149">
        <v>34257.929706571958</v>
      </c>
      <c r="H11" s="149">
        <v>35863.722685353059</v>
      </c>
      <c r="I11" s="149">
        <v>62766.269777389498</v>
      </c>
      <c r="J11" s="149">
        <v>113175.05103866808</v>
      </c>
      <c r="K11" s="149">
        <v>157330.50533792781</v>
      </c>
      <c r="L11" s="149">
        <v>212132.57988112737</v>
      </c>
      <c r="M11" s="149">
        <v>247770.56562894266</v>
      </c>
      <c r="N11" s="149">
        <v>269510.15366973291</v>
      </c>
      <c r="O11" s="149">
        <v>287721.76235351519</v>
      </c>
      <c r="P11" s="149">
        <v>298650.64742838888</v>
      </c>
      <c r="Q11" s="149">
        <v>295628.29752689385</v>
      </c>
      <c r="R11" s="149">
        <v>284132.4666675856</v>
      </c>
      <c r="S11" s="149">
        <v>280706.3725233638</v>
      </c>
      <c r="T11" s="149">
        <v>274517.03849304526</v>
      </c>
      <c r="U11" s="149">
        <v>267225.48116561177</v>
      </c>
      <c r="V11" s="149">
        <v>207257.41848653054</v>
      </c>
      <c r="W11" s="149">
        <v>249324.90191912101</v>
      </c>
      <c r="X11" s="149">
        <v>270061.64758658619</v>
      </c>
      <c r="Y11" s="149">
        <v>247360.81730321425</v>
      </c>
      <c r="Z11" s="149">
        <v>202341.86251306551</v>
      </c>
      <c r="AA11" s="149">
        <v>135782.66422511506</v>
      </c>
      <c r="AB11" s="150">
        <v>77255.990153722698</v>
      </c>
      <c r="AC11" s="151">
        <v>92270867.283911496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5</v>
      </c>
      <c r="E12" s="145">
        <v>70579.683985795156</v>
      </c>
      <c r="F12" s="146">
        <v>50061.254532909028</v>
      </c>
      <c r="G12" s="146">
        <v>40295.179883923855</v>
      </c>
      <c r="H12" s="146">
        <v>39354.991592181592</v>
      </c>
      <c r="I12" s="146">
        <v>51201.982291579763</v>
      </c>
      <c r="J12" s="146">
        <v>66494.608089893227</v>
      </c>
      <c r="K12" s="146">
        <v>99904.538575300176</v>
      </c>
      <c r="L12" s="146">
        <v>161920.01870461504</v>
      </c>
      <c r="M12" s="146">
        <v>204418.29622227582</v>
      </c>
      <c r="N12" s="146">
        <v>236317.9107003774</v>
      </c>
      <c r="O12" s="146">
        <v>258283.82130117808</v>
      </c>
      <c r="P12" s="146">
        <v>268592.85950890597</v>
      </c>
      <c r="Q12" s="146">
        <v>266218.38665512338</v>
      </c>
      <c r="R12" s="146">
        <v>249758.63305705116</v>
      </c>
      <c r="S12" s="146">
        <v>231105.13610125866</v>
      </c>
      <c r="T12" s="146">
        <v>216899.94798249652</v>
      </c>
      <c r="U12" s="146">
        <v>207334.25098195559</v>
      </c>
      <c r="V12" s="146">
        <v>161887.56797295203</v>
      </c>
      <c r="W12" s="146">
        <v>206513.88466522266</v>
      </c>
      <c r="X12" s="146">
        <v>227389.53655893216</v>
      </c>
      <c r="Y12" s="146">
        <v>212783.74973141094</v>
      </c>
      <c r="Z12" s="146">
        <v>175713.90809890893</v>
      </c>
      <c r="AA12" s="146">
        <v>124510.4235427752</v>
      </c>
      <c r="AB12" s="147">
        <v>79578.340609955761</v>
      </c>
      <c r="AC12" s="152">
        <v>19535594.556734893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71533.768063981464</v>
      </c>
      <c r="F13" s="143">
        <v>50583.367520204883</v>
      </c>
      <c r="G13" s="143">
        <v>37746.220409376408</v>
      </c>
      <c r="H13" s="143">
        <v>31553.217905502526</v>
      </c>
      <c r="I13" s="143">
        <v>34531.599407707748</v>
      </c>
      <c r="J13" s="143">
        <v>39430.731650930975</v>
      </c>
      <c r="K13" s="143">
        <v>48944.402203045473</v>
      </c>
      <c r="L13" s="143">
        <v>93013.547216424675</v>
      </c>
      <c r="M13" s="143">
        <v>132448.886469469</v>
      </c>
      <c r="N13" s="143">
        <v>162224.33508890431</v>
      </c>
      <c r="O13" s="143">
        <v>181832.37664073647</v>
      </c>
      <c r="P13" s="143">
        <v>195503.98259754668</v>
      </c>
      <c r="Q13" s="143">
        <v>199543.10690887188</v>
      </c>
      <c r="R13" s="143">
        <v>192681.40338192266</v>
      </c>
      <c r="S13" s="143">
        <v>176801.74096827352</v>
      </c>
      <c r="T13" s="143">
        <v>165185.29686096913</v>
      </c>
      <c r="U13" s="143">
        <v>159651.2956258661</v>
      </c>
      <c r="V13" s="143">
        <v>120177.23584830499</v>
      </c>
      <c r="W13" s="143">
        <v>170437.99458170595</v>
      </c>
      <c r="X13" s="143">
        <v>203571.55815635415</v>
      </c>
      <c r="Y13" s="143">
        <v>192346.7630626371</v>
      </c>
      <c r="Z13" s="143">
        <v>154340.92284655178</v>
      </c>
      <c r="AA13" s="143">
        <v>103863.15316445503</v>
      </c>
      <c r="AB13" s="144">
        <v>60125.727934455703</v>
      </c>
      <c r="AC13" s="153">
        <v>17868435.807085197</v>
      </c>
      <c r="AF13" s="1" t="s">
        <v>2</v>
      </c>
      <c r="AG13" s="1">
        <v>1</v>
      </c>
    </row>
    <row r="14" spans="1:33" ht="15.75" thickBot="1" x14ac:dyDescent="0.25">
      <c r="A14" s="191"/>
      <c r="B14" s="202"/>
      <c r="C14" s="122" t="s">
        <v>34</v>
      </c>
      <c r="D14" s="123">
        <v>31</v>
      </c>
      <c r="E14" s="109">
        <v>1989010.5735750874</v>
      </c>
      <c r="F14" s="109">
        <v>1402281.2950055948</v>
      </c>
      <c r="G14" s="109">
        <v>1113111.816007317</v>
      </c>
      <c r="H14" s="109">
        <v>1103368.7191009843</v>
      </c>
      <c r="I14" s="109">
        <v>1718524.9034519354</v>
      </c>
      <c r="J14" s="109">
        <v>2832558.4511284134</v>
      </c>
      <c r="K14" s="109">
        <v>3939799.2128533302</v>
      </c>
      <c r="L14" s="109">
        <v>5610332.9744441705</v>
      </c>
      <c r="M14" s="109">
        <v>6772196.1125070462</v>
      </c>
      <c r="N14" s="109">
        <v>7545138.6374299712</v>
      </c>
      <c r="O14" s="109">
        <v>8136848.6134206131</v>
      </c>
      <c r="P14" s="109">
        <v>8489001.1416975874</v>
      </c>
      <c r="Q14" s="109">
        <v>8440916.5252667256</v>
      </c>
      <c r="R14" s="109">
        <v>8087530.918928504</v>
      </c>
      <c r="S14" s="109">
        <v>7830463.5767832091</v>
      </c>
      <c r="T14" s="109">
        <v>7565952.2909392025</v>
      </c>
      <c r="U14" s="109">
        <v>7339088.6519772094</v>
      </c>
      <c r="V14" s="109">
        <v>5675649.6246852009</v>
      </c>
      <c r="W14" s="109">
        <v>7041695.4291987689</v>
      </c>
      <c r="X14" s="109">
        <v>7759609.9834645102</v>
      </c>
      <c r="Y14" s="109">
        <v>7165215.6730971625</v>
      </c>
      <c r="Z14" s="109">
        <v>5851452.3278351659</v>
      </c>
      <c r="AA14" s="109">
        <v>3961384.3212029077</v>
      </c>
      <c r="AB14" s="142">
        <v>2303765.8737309673</v>
      </c>
      <c r="AC14" s="152">
        <v>129674897.64773159</v>
      </c>
      <c r="AD14" s="152"/>
    </row>
    <row r="15" spans="1:33" ht="15" x14ac:dyDescent="0.2">
      <c r="A15" s="192">
        <v>46054</v>
      </c>
      <c r="B15" s="193">
        <v>143265672.62722105</v>
      </c>
      <c r="C15" s="94" t="s">
        <v>35</v>
      </c>
      <c r="D15" s="95">
        <v>20</v>
      </c>
      <c r="E15" s="148">
        <v>67369.174585114379</v>
      </c>
      <c r="F15" s="149">
        <v>49887.471204517991</v>
      </c>
      <c r="G15" s="149">
        <v>42095.447362713356</v>
      </c>
      <c r="H15" s="149">
        <v>46479.947465271616</v>
      </c>
      <c r="I15" s="149">
        <v>99274.00611996396</v>
      </c>
      <c r="J15" s="149">
        <v>207649.74846168794</v>
      </c>
      <c r="K15" s="149">
        <v>230340.75566351903</v>
      </c>
      <c r="L15" s="149">
        <v>263722.72389528051</v>
      </c>
      <c r="M15" s="149">
        <v>291363.12160860671</v>
      </c>
      <c r="N15" s="149">
        <v>305967.84079704911</v>
      </c>
      <c r="O15" s="149">
        <v>321907.79913053545</v>
      </c>
      <c r="P15" s="149">
        <v>330517.09193580231</v>
      </c>
      <c r="Q15" s="149">
        <v>317610.24362662056</v>
      </c>
      <c r="R15" s="149">
        <v>309540.0802237856</v>
      </c>
      <c r="S15" s="149">
        <v>313349.61388815905</v>
      </c>
      <c r="T15" s="149">
        <v>312136.69361177844</v>
      </c>
      <c r="U15" s="149">
        <v>308275.95768914121</v>
      </c>
      <c r="V15" s="149">
        <v>243183.20674659259</v>
      </c>
      <c r="W15" s="149">
        <v>282819.17449156864</v>
      </c>
      <c r="X15" s="149">
        <v>312779.98813287629</v>
      </c>
      <c r="Y15" s="149">
        <v>289798.9848125031</v>
      </c>
      <c r="Z15" s="149">
        <v>235137.8941118021</v>
      </c>
      <c r="AA15" s="149">
        <v>155644.05666816438</v>
      </c>
      <c r="AB15" s="150">
        <v>89513.956094863897</v>
      </c>
      <c r="AC15" s="151">
        <v>108527299.56655836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84184.129056874313</v>
      </c>
      <c r="F16" s="146">
        <v>64097.533501222904</v>
      </c>
      <c r="G16" s="146">
        <v>52496.054252748807</v>
      </c>
      <c r="H16" s="146">
        <v>50187.478478313395</v>
      </c>
      <c r="I16" s="146">
        <v>69693.580278688969</v>
      </c>
      <c r="J16" s="146">
        <v>101490.28103409889</v>
      </c>
      <c r="K16" s="146">
        <v>149184.81357333853</v>
      </c>
      <c r="L16" s="146">
        <v>220160.60871691298</v>
      </c>
      <c r="M16" s="146">
        <v>269842.65990663361</v>
      </c>
      <c r="N16" s="146">
        <v>298336.34704260697</v>
      </c>
      <c r="O16" s="146">
        <v>318579.48780779704</v>
      </c>
      <c r="P16" s="146">
        <v>325701.6623359173</v>
      </c>
      <c r="Q16" s="146">
        <v>319479.82085441821</v>
      </c>
      <c r="R16" s="146">
        <v>299133.48145863926</v>
      </c>
      <c r="S16" s="146">
        <v>274801.4757323158</v>
      </c>
      <c r="T16" s="146">
        <v>262785.06155415997</v>
      </c>
      <c r="U16" s="146">
        <v>254672.50444610536</v>
      </c>
      <c r="V16" s="146">
        <v>203102.57423095134</v>
      </c>
      <c r="W16" s="146">
        <v>242618.75359339212</v>
      </c>
      <c r="X16" s="146">
        <v>270088.21014618641</v>
      </c>
      <c r="Y16" s="146">
        <v>252135.84472280269</v>
      </c>
      <c r="Z16" s="146">
        <v>211814.35081846829</v>
      </c>
      <c r="AA16" s="146">
        <v>153743.88168865192</v>
      </c>
      <c r="AB16" s="147">
        <v>101623.93492583917</v>
      </c>
      <c r="AC16" s="152">
        <v>19399818.120628335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84370.100379707452</v>
      </c>
      <c r="F17" s="143">
        <v>60711.21913134955</v>
      </c>
      <c r="G17" s="143">
        <v>47076.4834562459</v>
      </c>
      <c r="H17" s="143">
        <v>40397.86485336945</v>
      </c>
      <c r="I17" s="143">
        <v>43709.608113891358</v>
      </c>
      <c r="J17" s="143">
        <v>52692.133498642288</v>
      </c>
      <c r="K17" s="143">
        <v>75227.198697279149</v>
      </c>
      <c r="L17" s="143">
        <v>128596.59489760124</v>
      </c>
      <c r="M17" s="143">
        <v>179322.31909611935</v>
      </c>
      <c r="N17" s="143">
        <v>216736.38216442126</v>
      </c>
      <c r="O17" s="143">
        <v>239745.99951751038</v>
      </c>
      <c r="P17" s="143">
        <v>251437.31762286639</v>
      </c>
      <c r="Q17" s="143">
        <v>252629.27654193903</v>
      </c>
      <c r="R17" s="143">
        <v>243741.55455377421</v>
      </c>
      <c r="S17" s="143">
        <v>223652.3262865328</v>
      </c>
      <c r="T17" s="143">
        <v>210289.71371911318</v>
      </c>
      <c r="U17" s="143">
        <v>204089.04745635914</v>
      </c>
      <c r="V17" s="143">
        <v>165314.00805180875</v>
      </c>
      <c r="W17" s="143">
        <v>217571.9798074913</v>
      </c>
      <c r="X17" s="143">
        <v>259425.21871863486</v>
      </c>
      <c r="Y17" s="143">
        <v>247327.7087659472</v>
      </c>
      <c r="Z17" s="143">
        <v>197516.96861083101</v>
      </c>
      <c r="AA17" s="143">
        <v>125563.51714632539</v>
      </c>
      <c r="AB17" s="144">
        <v>67494.193920828853</v>
      </c>
      <c r="AC17" s="153">
        <v>15338554.94003436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2021600.4094486146</v>
      </c>
      <c r="F18" s="109">
        <v>1496984.4346206496</v>
      </c>
      <c r="G18" s="109">
        <v>1240199.0980902459</v>
      </c>
      <c r="H18" s="109">
        <v>1291940.3226321638</v>
      </c>
      <c r="I18" s="109">
        <v>2439092.8759696004</v>
      </c>
      <c r="J18" s="109">
        <v>4769724.6273647239</v>
      </c>
      <c r="K18" s="109">
        <v>5504463.1623528516</v>
      </c>
      <c r="L18" s="109">
        <v>6669483.2923636679</v>
      </c>
      <c r="M18" s="109">
        <v>7623922.3481831467</v>
      </c>
      <c r="N18" s="109">
        <v>8179647.7327690944</v>
      </c>
      <c r="O18" s="109">
        <v>8671457.9319119379</v>
      </c>
      <c r="P18" s="109">
        <v>8918897.7585511804</v>
      </c>
      <c r="Q18" s="109">
        <v>8640641.2621178403</v>
      </c>
      <c r="R18" s="109">
        <v>8362301.7485253662</v>
      </c>
      <c r="S18" s="109">
        <v>8260807.4858385753</v>
      </c>
      <c r="T18" s="109">
        <v>8135032.9733286612</v>
      </c>
      <c r="U18" s="109">
        <v>8000565.3613926824</v>
      </c>
      <c r="V18" s="109">
        <v>6337330.4640628919</v>
      </c>
      <c r="W18" s="109">
        <v>7497146.4234349076</v>
      </c>
      <c r="X18" s="109">
        <v>8373653.4781168113</v>
      </c>
      <c r="Y18" s="109">
        <v>7793833.9102050625</v>
      </c>
      <c r="Z18" s="109">
        <v>6340083.1599532394</v>
      </c>
      <c r="AA18" s="109">
        <v>4230110.7287031971</v>
      </c>
      <c r="AB18" s="142">
        <v>2466751.6372839501</v>
      </c>
      <c r="AC18" s="152">
        <v>143265672.62722105</v>
      </c>
      <c r="AD18" s="152"/>
    </row>
    <row r="19" spans="1:33" ht="15" x14ac:dyDescent="0.2">
      <c r="A19" s="192">
        <v>46082</v>
      </c>
      <c r="B19" s="193">
        <v>219787605.24506411</v>
      </c>
      <c r="C19" s="94" t="s">
        <v>35</v>
      </c>
      <c r="D19" s="95">
        <v>21</v>
      </c>
      <c r="E19" s="148">
        <v>161693.03412907929</v>
      </c>
      <c r="F19" s="149">
        <v>144579.42951652556</v>
      </c>
      <c r="G19" s="149">
        <v>137099.39532633903</v>
      </c>
      <c r="H19" s="149">
        <v>141423.02328521214</v>
      </c>
      <c r="I19" s="149">
        <v>187062.17748180701</v>
      </c>
      <c r="J19" s="149">
        <v>275424.93281971593</v>
      </c>
      <c r="K19" s="149">
        <v>306747.54601504805</v>
      </c>
      <c r="L19" s="149">
        <v>349628.39438731235</v>
      </c>
      <c r="M19" s="149">
        <v>377013.19385576306</v>
      </c>
      <c r="N19" s="149">
        <v>389766.99632558523</v>
      </c>
      <c r="O19" s="149">
        <v>403468.30771072907</v>
      </c>
      <c r="P19" s="149">
        <v>413353.45627269702</v>
      </c>
      <c r="Q19" s="149">
        <v>403359.15855654184</v>
      </c>
      <c r="R19" s="149">
        <v>394551.48260074417</v>
      </c>
      <c r="S19" s="149">
        <v>396933.51751706476</v>
      </c>
      <c r="T19" s="149">
        <v>395932.00338337512</v>
      </c>
      <c r="U19" s="149">
        <v>392029.49740729778</v>
      </c>
      <c r="V19" s="149">
        <v>328522.4230932268</v>
      </c>
      <c r="W19" s="149">
        <v>366974.9825232852</v>
      </c>
      <c r="X19" s="149">
        <v>389751.73388985737</v>
      </c>
      <c r="Y19" s="149">
        <v>368248.93939892662</v>
      </c>
      <c r="Z19" s="149">
        <v>316041.18828386645</v>
      </c>
      <c r="AA19" s="149">
        <v>242626.5540783258</v>
      </c>
      <c r="AB19" s="150">
        <v>179622.32984067578</v>
      </c>
      <c r="AC19" s="151">
        <v>156698927.65167901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175159.10757920161</v>
      </c>
      <c r="F20" s="146">
        <v>155239.02343390821</v>
      </c>
      <c r="G20" s="146">
        <v>144921.89263271043</v>
      </c>
      <c r="H20" s="146">
        <v>144745.45452791904</v>
      </c>
      <c r="I20" s="146">
        <v>164137.18966662406</v>
      </c>
      <c r="J20" s="146">
        <v>191865.04392711571</v>
      </c>
      <c r="K20" s="146">
        <v>236826.5662972852</v>
      </c>
      <c r="L20" s="146">
        <v>309834.99720805325</v>
      </c>
      <c r="M20" s="146">
        <v>355088.45062033756</v>
      </c>
      <c r="N20" s="146">
        <v>380787.59636506316</v>
      </c>
      <c r="O20" s="146">
        <v>396502.58874226635</v>
      </c>
      <c r="P20" s="146">
        <v>406775.28466564236</v>
      </c>
      <c r="Q20" s="146">
        <v>400487.11045425845</v>
      </c>
      <c r="R20" s="146">
        <v>381265.48728054092</v>
      </c>
      <c r="S20" s="146">
        <v>363155.41042834008</v>
      </c>
      <c r="T20" s="146">
        <v>349218.13153383229</v>
      </c>
      <c r="U20" s="146">
        <v>339389.31255126244</v>
      </c>
      <c r="V20" s="146">
        <v>286264.41688804125</v>
      </c>
      <c r="W20" s="146">
        <v>324853.66997613938</v>
      </c>
      <c r="X20" s="146">
        <v>345950.39779515081</v>
      </c>
      <c r="Y20" s="146">
        <v>329328.90986074839</v>
      </c>
      <c r="Z20" s="146">
        <v>289373.43598462833</v>
      </c>
      <c r="AA20" s="146">
        <v>232515.55922268043</v>
      </c>
      <c r="AB20" s="147">
        <v>180779.54290781284</v>
      </c>
      <c r="AC20" s="152">
        <v>27537858.322198253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6</v>
      </c>
      <c r="E21" s="143">
        <v>169924.73414586327</v>
      </c>
      <c r="F21" s="143">
        <v>149695.74159421993</v>
      </c>
      <c r="G21" s="143">
        <v>138131.68066372938</v>
      </c>
      <c r="H21" s="143">
        <v>132412.52379266857</v>
      </c>
      <c r="I21" s="143">
        <v>137151.30517958259</v>
      </c>
      <c r="J21" s="143">
        <v>145703.66328849058</v>
      </c>
      <c r="K21" s="143">
        <v>166122.79556764837</v>
      </c>
      <c r="L21" s="143">
        <v>222295.49311448113</v>
      </c>
      <c r="M21" s="143">
        <v>273463.7700412866</v>
      </c>
      <c r="N21" s="143">
        <v>309743.22740593657</v>
      </c>
      <c r="O21" s="143">
        <v>330106.09618554526</v>
      </c>
      <c r="P21" s="143">
        <v>339731.43984484771</v>
      </c>
      <c r="Q21" s="143">
        <v>337986.40781367954</v>
      </c>
      <c r="R21" s="143">
        <v>328477.21527558513</v>
      </c>
      <c r="S21" s="143">
        <v>309582.90389358264</v>
      </c>
      <c r="T21" s="143">
        <v>297545.26889068272</v>
      </c>
      <c r="U21" s="143">
        <v>292989.03161177924</v>
      </c>
      <c r="V21" s="143">
        <v>249984.20391446346</v>
      </c>
      <c r="W21" s="143">
        <v>300085.08961462288</v>
      </c>
      <c r="X21" s="143">
        <v>332998.74239258538</v>
      </c>
      <c r="Y21" s="143">
        <v>319416.32756688748</v>
      </c>
      <c r="Z21" s="143">
        <v>273602.24454946222</v>
      </c>
      <c r="AA21" s="143">
        <v>209794.8330035496</v>
      </c>
      <c r="AB21" s="144">
        <v>158191.80584662908</v>
      </c>
      <c r="AC21" s="153">
        <v>35550819.271186858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5115738.5519026509</v>
      </c>
      <c r="F22" s="109">
        <v>4555298.5631479891</v>
      </c>
      <c r="G22" s="109">
        <v>4287564.9563663369</v>
      </c>
      <c r="H22" s="109">
        <v>4343340.4498571428</v>
      </c>
      <c r="I22" s="109">
        <v>5407762.3168619387</v>
      </c>
      <c r="J22" s="109">
        <v>7425605.7446534401</v>
      </c>
      <c r="K22" s="109">
        <v>8385741.50491104</v>
      </c>
      <c r="L22" s="109">
        <v>9915309.22965266</v>
      </c>
      <c r="M22" s="109">
        <v>10978413.493700095</v>
      </c>
      <c r="N22" s="109">
        <v>11566716.672733162</v>
      </c>
      <c r="O22" s="109">
        <v>12039481.394007649</v>
      </c>
      <c r="P22" s="109">
        <v>12345912.359458292</v>
      </c>
      <c r="Q22" s="109">
        <v>12100409.21838649</v>
      </c>
      <c r="R22" s="109">
        <v>11781506.375391303</v>
      </c>
      <c r="S22" s="109">
        <v>11645722.932933215</v>
      </c>
      <c r="T22" s="109">
        <v>11496716.210530303</v>
      </c>
      <c r="U22" s="109">
        <v>11348110.88542898</v>
      </c>
      <c r="V22" s="109">
        <v>9543933.7759967074</v>
      </c>
      <c r="W22" s="109">
        <v>10806399.850581285</v>
      </c>
      <c r="X22" s="109">
        <v>11566580.457223119</v>
      </c>
      <c r="Y22" s="109">
        <v>10967041.332221778</v>
      </c>
      <c r="Z22" s="109">
        <v>9435972.1651964821</v>
      </c>
      <c r="AA22" s="109">
        <v>7283988.8705568612</v>
      </c>
      <c r="AB22" s="142">
        <v>5444337.9333652165</v>
      </c>
      <c r="AC22" s="152">
        <v>219787605.24506411</v>
      </c>
      <c r="AD22" s="152"/>
    </row>
    <row r="23" spans="1:33" ht="15" x14ac:dyDescent="0.2">
      <c r="A23" s="192">
        <v>46113</v>
      </c>
      <c r="B23" s="193">
        <v>213082266.88081086</v>
      </c>
      <c r="C23" s="94" t="s">
        <v>35</v>
      </c>
      <c r="D23" s="95">
        <v>20</v>
      </c>
      <c r="E23" s="148">
        <v>165275.04841954587</v>
      </c>
      <c r="F23" s="149">
        <v>148081.5809425819</v>
      </c>
      <c r="G23" s="149">
        <v>140935.10621579306</v>
      </c>
      <c r="H23" s="149">
        <v>145440.00651118424</v>
      </c>
      <c r="I23" s="149">
        <v>190858.10726458408</v>
      </c>
      <c r="J23" s="149">
        <v>278061.86441650306</v>
      </c>
      <c r="K23" s="149">
        <v>310216.74971618073</v>
      </c>
      <c r="L23" s="149">
        <v>357392.34183076385</v>
      </c>
      <c r="M23" s="149">
        <v>384515.05537017086</v>
      </c>
      <c r="N23" s="149">
        <v>397320.77697165776</v>
      </c>
      <c r="O23" s="149">
        <v>410877.30979083694</v>
      </c>
      <c r="P23" s="149">
        <v>419217.59487009747</v>
      </c>
      <c r="Q23" s="149">
        <v>410231.12421806721</v>
      </c>
      <c r="R23" s="149">
        <v>400823.33887969359</v>
      </c>
      <c r="S23" s="149">
        <v>401566.1372229699</v>
      </c>
      <c r="T23" s="149">
        <v>399766.12978119124</v>
      </c>
      <c r="U23" s="149">
        <v>393520.25843882776</v>
      </c>
      <c r="V23" s="149">
        <v>332690.0029829499</v>
      </c>
      <c r="W23" s="149">
        <v>379348.99656586407</v>
      </c>
      <c r="X23" s="149">
        <v>396406.58521235234</v>
      </c>
      <c r="Y23" s="149">
        <v>373737.47989529674</v>
      </c>
      <c r="Z23" s="149">
        <v>320054.82730279973</v>
      </c>
      <c r="AA23" s="149">
        <v>246650.72671569034</v>
      </c>
      <c r="AB23" s="150">
        <v>184605.49132329351</v>
      </c>
      <c r="AC23" s="151">
        <v>151751852.81717795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170148.10929382252</v>
      </c>
      <c r="F24" s="146">
        <v>150287.00857027064</v>
      </c>
      <c r="G24" s="146">
        <v>140706.18616420595</v>
      </c>
      <c r="H24" s="146">
        <v>140513.14595760245</v>
      </c>
      <c r="I24" s="146">
        <v>154949.00249852124</v>
      </c>
      <c r="J24" s="146">
        <v>172798.97135398534</v>
      </c>
      <c r="K24" s="146">
        <v>213846.16990192377</v>
      </c>
      <c r="L24" s="146">
        <v>285973.39432484348</v>
      </c>
      <c r="M24" s="146">
        <v>329042.33697620529</v>
      </c>
      <c r="N24" s="146">
        <v>361209.16882568388</v>
      </c>
      <c r="O24" s="146">
        <v>382709.9607050991</v>
      </c>
      <c r="P24" s="146">
        <v>390233.80921552464</v>
      </c>
      <c r="Q24" s="146">
        <v>388460.83143544575</v>
      </c>
      <c r="R24" s="146">
        <v>372436.82944451255</v>
      </c>
      <c r="S24" s="146">
        <v>350135.87294771051</v>
      </c>
      <c r="T24" s="146">
        <v>337409.26834121405</v>
      </c>
      <c r="U24" s="146">
        <v>330558.49061758147</v>
      </c>
      <c r="V24" s="146">
        <v>284205.30670895497</v>
      </c>
      <c r="W24" s="146">
        <v>331796.93057696382</v>
      </c>
      <c r="X24" s="146">
        <v>345078.40980390907</v>
      </c>
      <c r="Y24" s="146">
        <v>326736.56838081928</v>
      </c>
      <c r="Z24" s="146">
        <v>289108.98644788511</v>
      </c>
      <c r="AA24" s="146">
        <v>235699.82012887928</v>
      </c>
      <c r="AB24" s="147">
        <v>185553.31466071724</v>
      </c>
      <c r="AC24" s="152">
        <v>26678391.573129129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6</v>
      </c>
      <c r="E25" s="143">
        <v>171508.77122938185</v>
      </c>
      <c r="F25" s="143">
        <v>149694.30681046203</v>
      </c>
      <c r="G25" s="143">
        <v>138015.5156738387</v>
      </c>
      <c r="H25" s="143">
        <v>134387.29383132802</v>
      </c>
      <c r="I25" s="143">
        <v>138571.83723967226</v>
      </c>
      <c r="J25" s="143">
        <v>141349.25180433653</v>
      </c>
      <c r="K25" s="143">
        <v>161669.85898888693</v>
      </c>
      <c r="L25" s="143">
        <v>217437.50543197573</v>
      </c>
      <c r="M25" s="143">
        <v>260438.66572987934</v>
      </c>
      <c r="N25" s="143">
        <v>292075.74223500234</v>
      </c>
      <c r="O25" s="143">
        <v>313694.71830894833</v>
      </c>
      <c r="P25" s="143">
        <v>325202.8524884634</v>
      </c>
      <c r="Q25" s="143">
        <v>329554.8316248093</v>
      </c>
      <c r="R25" s="143">
        <v>320891.06173476373</v>
      </c>
      <c r="S25" s="143">
        <v>300689.439510795</v>
      </c>
      <c r="T25" s="143">
        <v>287098.7383222332</v>
      </c>
      <c r="U25" s="143">
        <v>281677.19008663332</v>
      </c>
      <c r="V25" s="143">
        <v>240964.50142436373</v>
      </c>
      <c r="W25" s="143">
        <v>292441.03473950463</v>
      </c>
      <c r="X25" s="143">
        <v>324435.84315774875</v>
      </c>
      <c r="Y25" s="143">
        <v>312573.60609052767</v>
      </c>
      <c r="Z25" s="143">
        <v>270812.05572276795</v>
      </c>
      <c r="AA25" s="143">
        <v>210236.87707760604</v>
      </c>
      <c r="AB25" s="144">
        <v>159915.58248671226</v>
      </c>
      <c r="AC25" s="153">
        <v>34652022.490503848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5015146.032942499</v>
      </c>
      <c r="F26" s="109">
        <v>4460945.4939954923</v>
      </c>
      <c r="G26" s="109">
        <v>4209619.9630157175</v>
      </c>
      <c r="H26" s="109">
        <v>4277176.4770420622</v>
      </c>
      <c r="I26" s="109">
        <v>5268389.1787238</v>
      </c>
      <c r="J26" s="109">
        <v>7100528.6845720224</v>
      </c>
      <c r="K26" s="109">
        <v>8029738.827864632</v>
      </c>
      <c r="L26" s="109">
        <v>9596365.4465065058</v>
      </c>
      <c r="M26" s="109">
        <v>10569102.449687514</v>
      </c>
      <c r="N26" s="109">
        <v>11143706.668145906</v>
      </c>
      <c r="O26" s="109">
        <v>11630554.348490825</v>
      </c>
      <c r="P26" s="109">
        <v>11896504.249194829</v>
      </c>
      <c r="Q26" s="109">
        <v>11735794.799851984</v>
      </c>
      <c r="R26" s="109">
        <v>11431560.465780504</v>
      </c>
      <c r="S26" s="109">
        <v>11236002.87331501</v>
      </c>
      <c r="T26" s="109">
        <v>11067552.098922079</v>
      </c>
      <c r="U26" s="109">
        <v>10882702.271766681</v>
      </c>
      <c r="V26" s="109">
        <v>9236408.2950410005</v>
      </c>
      <c r="W26" s="109">
        <v>10668813.862062164</v>
      </c>
      <c r="X26" s="109">
        <v>11255060.402409175</v>
      </c>
      <c r="Y26" s="109">
        <v>10657137.507972378</v>
      </c>
      <c r="Z26" s="109">
        <v>9182404.8261841424</v>
      </c>
      <c r="AA26" s="109">
        <v>7137235.0772949606</v>
      </c>
      <c r="AB26" s="142">
        <v>5393816.5800290126</v>
      </c>
      <c r="AC26" s="152">
        <v>213082266.88081092</v>
      </c>
      <c r="AD26" s="152"/>
    </row>
    <row r="27" spans="1:33" ht="15" x14ac:dyDescent="0.2">
      <c r="A27" s="192">
        <v>46143</v>
      </c>
      <c r="B27" s="193">
        <v>174471550.9268938</v>
      </c>
      <c r="C27" s="94" t="s">
        <v>35</v>
      </c>
      <c r="D27" s="95">
        <v>19</v>
      </c>
      <c r="E27" s="148">
        <v>93995.212501517613</v>
      </c>
      <c r="F27" s="149">
        <v>75353.123782643743</v>
      </c>
      <c r="G27" s="149">
        <v>67696.403385828409</v>
      </c>
      <c r="H27" s="149">
        <v>73215.034617271813</v>
      </c>
      <c r="I27" s="149">
        <v>124463.38795509261</v>
      </c>
      <c r="J27" s="149">
        <v>221784.55957409478</v>
      </c>
      <c r="K27" s="149">
        <v>252571.5262297001</v>
      </c>
      <c r="L27" s="149">
        <v>297669.7334258217</v>
      </c>
      <c r="M27" s="149">
        <v>325997.05390102218</v>
      </c>
      <c r="N27" s="149">
        <v>338964.43762731057</v>
      </c>
      <c r="O27" s="149">
        <v>353523.53397615399</v>
      </c>
      <c r="P27" s="149">
        <v>362586.96928820538</v>
      </c>
      <c r="Q27" s="149">
        <v>351002.99860433413</v>
      </c>
      <c r="R27" s="149">
        <v>341061.73148496496</v>
      </c>
      <c r="S27" s="149">
        <v>342231.00574902003</v>
      </c>
      <c r="T27" s="149">
        <v>343101.03503046784</v>
      </c>
      <c r="U27" s="149">
        <v>337139.50393650937</v>
      </c>
      <c r="V27" s="149">
        <v>276591.73676893639</v>
      </c>
      <c r="W27" s="149">
        <v>323721.88166686019</v>
      </c>
      <c r="X27" s="149">
        <v>343456.31792203023</v>
      </c>
      <c r="Y27" s="149">
        <v>318219.017793009</v>
      </c>
      <c r="Z27" s="149">
        <v>260966.19983074916</v>
      </c>
      <c r="AA27" s="149">
        <v>183180.30026339673</v>
      </c>
      <c r="AB27" s="150">
        <v>117011.7761381458</v>
      </c>
      <c r="AC27" s="151">
        <v>116384585.14760865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5</v>
      </c>
      <c r="E28" s="145">
        <v>105471.09489662111</v>
      </c>
      <c r="F28" s="146">
        <v>84109.695511705999</v>
      </c>
      <c r="G28" s="146">
        <v>74052.167886808893</v>
      </c>
      <c r="H28" s="146">
        <v>72156.168753173362</v>
      </c>
      <c r="I28" s="146">
        <v>92025.675752501629</v>
      </c>
      <c r="J28" s="146">
        <v>113545.46925734762</v>
      </c>
      <c r="K28" s="146">
        <v>165433.59617354785</v>
      </c>
      <c r="L28" s="146">
        <v>243655.02096831246</v>
      </c>
      <c r="M28" s="146">
        <v>291988.96208326321</v>
      </c>
      <c r="N28" s="146">
        <v>322270.67023278447</v>
      </c>
      <c r="O28" s="146">
        <v>341540.99137174769</v>
      </c>
      <c r="P28" s="146">
        <v>348387.31079859659</v>
      </c>
      <c r="Q28" s="146">
        <v>342402.65469168982</v>
      </c>
      <c r="R28" s="146">
        <v>321620.24338295095</v>
      </c>
      <c r="S28" s="146">
        <v>295594.68723700603</v>
      </c>
      <c r="T28" s="146">
        <v>284357.24330369825</v>
      </c>
      <c r="U28" s="146">
        <v>273877.16756502935</v>
      </c>
      <c r="V28" s="146">
        <v>224062.97982236161</v>
      </c>
      <c r="W28" s="146">
        <v>276183.73087042634</v>
      </c>
      <c r="X28" s="146">
        <v>292050.84590695373</v>
      </c>
      <c r="Y28" s="146">
        <v>275589.60953312472</v>
      </c>
      <c r="Z28" s="146">
        <v>235621.90279526415</v>
      </c>
      <c r="AA28" s="146">
        <v>177847.21174087658</v>
      </c>
      <c r="AB28" s="147">
        <v>122885.55648520976</v>
      </c>
      <c r="AC28" s="152">
        <v>26883653.285105009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7</v>
      </c>
      <c r="E29" s="143">
        <v>105267.79958490441</v>
      </c>
      <c r="F29" s="143">
        <v>82571.662514976837</v>
      </c>
      <c r="G29" s="143">
        <v>69923.201450870169</v>
      </c>
      <c r="H29" s="143">
        <v>64673.109140870249</v>
      </c>
      <c r="I29" s="143">
        <v>68488.053307324168</v>
      </c>
      <c r="J29" s="143">
        <v>71011.59679762763</v>
      </c>
      <c r="K29" s="143">
        <v>101250.76481279565</v>
      </c>
      <c r="L29" s="143">
        <v>161369.61860202841</v>
      </c>
      <c r="M29" s="143">
        <v>213383.70131401712</v>
      </c>
      <c r="N29" s="143">
        <v>250366.84310555059</v>
      </c>
      <c r="O29" s="143">
        <v>271319.89141212899</v>
      </c>
      <c r="P29" s="143">
        <v>281546.0428071252</v>
      </c>
      <c r="Q29" s="143">
        <v>281310.23044824495</v>
      </c>
      <c r="R29" s="143">
        <v>268884.94924743997</v>
      </c>
      <c r="S29" s="143">
        <v>247372.28878359206</v>
      </c>
      <c r="T29" s="143">
        <v>231959.30482057013</v>
      </c>
      <c r="U29" s="143">
        <v>227819.77900291301</v>
      </c>
      <c r="V29" s="143">
        <v>189839.32962487146</v>
      </c>
      <c r="W29" s="143">
        <v>251132.86840203233</v>
      </c>
      <c r="X29" s="143">
        <v>281709.679361241</v>
      </c>
      <c r="Y29" s="143">
        <v>266206.45197961893</v>
      </c>
      <c r="Z29" s="143">
        <v>219244.53254002921</v>
      </c>
      <c r="AA29" s="143">
        <v>154187.89188335973</v>
      </c>
      <c r="AB29" s="144">
        <v>96776.479653030678</v>
      </c>
      <c r="AC29" s="153">
        <v>31203312.494180132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3050139.1091062715</v>
      </c>
      <c r="F30" s="109">
        <v>2430259.467033599</v>
      </c>
      <c r="G30" s="109">
        <v>2145954.9139208756</v>
      </c>
      <c r="H30" s="109">
        <v>2204578.265480123</v>
      </c>
      <c r="I30" s="109">
        <v>3304349.123060537</v>
      </c>
      <c r="J30" s="109">
        <v>5278715.1557779331</v>
      </c>
      <c r="K30" s="109">
        <v>6334782.3329216111</v>
      </c>
      <c r="L30" s="109">
        <v>8003587.3701463733</v>
      </c>
      <c r="M30" s="109">
        <v>9147574.7437338587</v>
      </c>
      <c r="N30" s="109">
        <v>9804245.5678216778</v>
      </c>
      <c r="O30" s="109">
        <v>10323891.342290567</v>
      </c>
      <c r="P30" s="109">
        <v>10601911.270118762</v>
      </c>
      <c r="Q30" s="109">
        <v>10350241.860078514</v>
      </c>
      <c r="R30" s="109">
        <v>9970468.7598611694</v>
      </c>
      <c r="S30" s="109">
        <v>9711968.5669015553</v>
      </c>
      <c r="T30" s="109">
        <v>9564421.0158413704</v>
      </c>
      <c r="U30" s="109">
        <v>9369774.8656392153</v>
      </c>
      <c r="V30" s="109">
        <v>7704433.2050957</v>
      </c>
      <c r="W30" s="109">
        <v>9289564.4848367013</v>
      </c>
      <c r="X30" s="109">
        <v>9957892.0255820304</v>
      </c>
      <c r="Y30" s="109">
        <v>9287554.5495901257</v>
      </c>
      <c r="Z30" s="109">
        <v>7671179.0385407591</v>
      </c>
      <c r="AA30" s="109">
        <v>5448977.006892439</v>
      </c>
      <c r="AB30" s="142">
        <v>3515086.8866220335</v>
      </c>
      <c r="AC30" s="152">
        <v>174471550.9268938</v>
      </c>
      <c r="AD30" s="152"/>
    </row>
    <row r="31" spans="1:33" ht="15" x14ac:dyDescent="0.2">
      <c r="A31" s="192">
        <v>46174</v>
      </c>
      <c r="B31" s="193">
        <v>145054744.90544486</v>
      </c>
      <c r="C31" s="94" t="s">
        <v>35</v>
      </c>
      <c r="D31" s="95">
        <v>19</v>
      </c>
      <c r="E31" s="148">
        <v>81274.136332490278</v>
      </c>
      <c r="F31" s="149">
        <v>63493.841550918412</v>
      </c>
      <c r="G31" s="149">
        <v>55709.307649485469</v>
      </c>
      <c r="H31" s="149">
        <v>59573.342430701916</v>
      </c>
      <c r="I31" s="149">
        <v>99173.223868551475</v>
      </c>
      <c r="J31" s="149">
        <v>167056.80516681841</v>
      </c>
      <c r="K31" s="149">
        <v>215444.90270135715</v>
      </c>
      <c r="L31" s="149">
        <v>245469.03619365668</v>
      </c>
      <c r="M31" s="149">
        <v>275989.791441068</v>
      </c>
      <c r="N31" s="149">
        <v>291427.73572751379</v>
      </c>
      <c r="O31" s="149">
        <v>306552.36688403087</v>
      </c>
      <c r="P31" s="149">
        <v>315780.51681275276</v>
      </c>
      <c r="Q31" s="149">
        <v>306005.52125618985</v>
      </c>
      <c r="R31" s="149">
        <v>295603.44791199866</v>
      </c>
      <c r="S31" s="149">
        <v>296468.2748854786</v>
      </c>
      <c r="T31" s="149">
        <v>292887.94385143457</v>
      </c>
      <c r="U31" s="149">
        <v>286031.97044836963</v>
      </c>
      <c r="V31" s="149">
        <v>249217.33931853159</v>
      </c>
      <c r="W31" s="149">
        <v>288256.43184831651</v>
      </c>
      <c r="X31" s="149">
        <v>310992.0970989535</v>
      </c>
      <c r="Y31" s="149">
        <v>288292.98536337813</v>
      </c>
      <c r="Z31" s="149">
        <v>237545.94732013551</v>
      </c>
      <c r="AA31" s="149">
        <v>165922.98648413198</v>
      </c>
      <c r="AB31" s="150">
        <v>103169.64253459558</v>
      </c>
      <c r="AC31" s="151">
        <v>100649452.30653632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96981.689215625709</v>
      </c>
      <c r="F32" s="146">
        <v>76049.243533304863</v>
      </c>
      <c r="G32" s="146">
        <v>64975.439024659419</v>
      </c>
      <c r="H32" s="146">
        <v>64137.491784197358</v>
      </c>
      <c r="I32" s="146">
        <v>82547.393698221495</v>
      </c>
      <c r="J32" s="146">
        <v>104357.96299566401</v>
      </c>
      <c r="K32" s="146">
        <v>149483.64716912922</v>
      </c>
      <c r="L32" s="146">
        <v>197870.13778561002</v>
      </c>
      <c r="M32" s="146">
        <v>242172.3779172019</v>
      </c>
      <c r="N32" s="146">
        <v>268243.77860671235</v>
      </c>
      <c r="O32" s="146">
        <v>285900.43141313683</v>
      </c>
      <c r="P32" s="146">
        <v>294301.09242066147</v>
      </c>
      <c r="Q32" s="146">
        <v>288898.40545688197</v>
      </c>
      <c r="R32" s="146">
        <v>270559.04361289035</v>
      </c>
      <c r="S32" s="146">
        <v>250085.85928723103</v>
      </c>
      <c r="T32" s="146">
        <v>237472.01046329137</v>
      </c>
      <c r="U32" s="146">
        <v>228093.87002691536</v>
      </c>
      <c r="V32" s="146">
        <v>199648.95374512422</v>
      </c>
      <c r="W32" s="146">
        <v>243955.02096240743</v>
      </c>
      <c r="X32" s="146">
        <v>265144.26952715724</v>
      </c>
      <c r="Y32" s="146">
        <v>247427.05092042225</v>
      </c>
      <c r="Z32" s="146">
        <v>209582.58789222673</v>
      </c>
      <c r="AA32" s="146">
        <v>154833.40644505958</v>
      </c>
      <c r="AB32" s="147">
        <v>102686.13374645</v>
      </c>
      <c r="AC32" s="152">
        <v>18501629.19060073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7</v>
      </c>
      <c r="E33" s="143">
        <v>85782.048163225845</v>
      </c>
      <c r="F33" s="143">
        <v>65422.838658468216</v>
      </c>
      <c r="G33" s="143">
        <v>53800.445860961183</v>
      </c>
      <c r="H33" s="143">
        <v>49692.679040491166</v>
      </c>
      <c r="I33" s="143">
        <v>54178.299181809962</v>
      </c>
      <c r="J33" s="143">
        <v>57231.70157939069</v>
      </c>
      <c r="K33" s="143">
        <v>79952.498984079881</v>
      </c>
      <c r="L33" s="143">
        <v>117585.37116507566</v>
      </c>
      <c r="M33" s="143">
        <v>164890.81357002872</v>
      </c>
      <c r="N33" s="143">
        <v>199632.66307691793</v>
      </c>
      <c r="O33" s="143">
        <v>220795.63202289416</v>
      </c>
      <c r="P33" s="143">
        <v>234029.26615400659</v>
      </c>
      <c r="Q33" s="143">
        <v>235736.59922809727</v>
      </c>
      <c r="R33" s="143">
        <v>224513.46211876531</v>
      </c>
      <c r="S33" s="143">
        <v>201579.68967707732</v>
      </c>
      <c r="T33" s="143">
        <v>189855.06499481609</v>
      </c>
      <c r="U33" s="143">
        <v>188535.77796794419</v>
      </c>
      <c r="V33" s="143">
        <v>171673.70693380191</v>
      </c>
      <c r="W33" s="143">
        <v>218697.2853547468</v>
      </c>
      <c r="X33" s="143">
        <v>247443.18910964881</v>
      </c>
      <c r="Y33" s="143">
        <v>232740.82532536957</v>
      </c>
      <c r="Z33" s="143">
        <v>190777.00661042889</v>
      </c>
      <c r="AA33" s="143">
        <v>132657.72152641448</v>
      </c>
      <c r="AB33" s="144">
        <v>83318.757739511624</v>
      </c>
      <c r="AC33" s="153">
        <v>25903663.408307813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2532609.6843223991</v>
      </c>
      <c r="F34" s="109">
        <v>1968539.8342099469</v>
      </c>
      <c r="G34" s="109">
        <v>1694981.7224655899</v>
      </c>
      <c r="H34" s="109">
        <v>1736292.2266035639</v>
      </c>
      <c r="I34" s="109">
        <v>2593728.9225680339</v>
      </c>
      <c r="J34" s="109">
        <v>3992133.0612079403</v>
      </c>
      <c r="K34" s="109">
        <v>5251055.2328908611</v>
      </c>
      <c r="L34" s="109">
        <v>6278489.8369774465</v>
      </c>
      <c r="M34" s="109">
        <v>7366731.2440393008</v>
      </c>
      <c r="N34" s="109">
        <v>8007530.7347880369</v>
      </c>
      <c r="O34" s="109">
        <v>8513666.1206093933</v>
      </c>
      <c r="P34" s="109">
        <v>8815239.052202994</v>
      </c>
      <c r="Q34" s="109">
        <v>8619854.7202918157</v>
      </c>
      <c r="R34" s="109">
        <v>8270295.9196108934</v>
      </c>
      <c r="S34" s="109">
        <v>8044298.4877125593</v>
      </c>
      <c r="T34" s="109">
        <v>7843744.4299941342</v>
      </c>
      <c r="U34" s="109">
        <v>7666733.3644022942</v>
      </c>
      <c r="V34" s="109">
        <v>6735441.2105692104</v>
      </c>
      <c r="W34" s="109">
        <v>7983573.2864508703</v>
      </c>
      <c r="X34" s="109">
        <v>8701529.2467562873</v>
      </c>
      <c r="Y34" s="109">
        <v>8096460.7028634604</v>
      </c>
      <c r="Z34" s="109">
        <v>6687142.3969244836</v>
      </c>
      <c r="AA34" s="109">
        <v>4700474.4196636472</v>
      </c>
      <c r="AB34" s="142">
        <v>2954199.0473196972</v>
      </c>
      <c r="AC34" s="152">
        <v>145054744.90544486</v>
      </c>
      <c r="AD34" s="152"/>
    </row>
    <row r="35" spans="1:33" ht="15" x14ac:dyDescent="0.2">
      <c r="A35" s="192">
        <v>46204</v>
      </c>
      <c r="B35" s="193">
        <v>139001837.14630666</v>
      </c>
      <c r="C35" s="94" t="s">
        <v>35</v>
      </c>
      <c r="D35" s="95">
        <v>22</v>
      </c>
      <c r="E35" s="148">
        <v>69536.276244038716</v>
      </c>
      <c r="F35" s="149">
        <v>53271.10500779713</v>
      </c>
      <c r="G35" s="149">
        <v>46481.953239586306</v>
      </c>
      <c r="H35" s="149">
        <v>50370.492442839837</v>
      </c>
      <c r="I35" s="149">
        <v>89147.632317512704</v>
      </c>
      <c r="J35" s="149">
        <v>162998.43978793762</v>
      </c>
      <c r="K35" s="149">
        <v>199855.60588366116</v>
      </c>
      <c r="L35" s="149">
        <v>227859.08954317935</v>
      </c>
      <c r="M35" s="149">
        <v>253342.65581980077</v>
      </c>
      <c r="N35" s="149">
        <v>266866.15142813965</v>
      </c>
      <c r="O35" s="149">
        <v>280513.10291831428</v>
      </c>
      <c r="P35" s="149">
        <v>288053.98803623312</v>
      </c>
      <c r="Q35" s="149">
        <v>277310.70491708996</v>
      </c>
      <c r="R35" s="149">
        <v>265643.95405233873</v>
      </c>
      <c r="S35" s="149">
        <v>262953.02658287686</v>
      </c>
      <c r="T35" s="149">
        <v>267436.57147761813</v>
      </c>
      <c r="U35" s="149">
        <v>261749.24220484856</v>
      </c>
      <c r="V35" s="149">
        <v>218672.88347125339</v>
      </c>
      <c r="W35" s="149">
        <v>251785.30426018345</v>
      </c>
      <c r="X35" s="149">
        <v>279893.92860140849</v>
      </c>
      <c r="Y35" s="149">
        <v>259679.26414857639</v>
      </c>
      <c r="Z35" s="149">
        <v>210527.82486778017</v>
      </c>
      <c r="AA35" s="149">
        <v>144098.47125620532</v>
      </c>
      <c r="AB35" s="150">
        <v>85774.979456949804</v>
      </c>
      <c r="AC35" s="151">
        <v>105024098.25525573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4</v>
      </c>
      <c r="E36" s="145">
        <v>85021.780790457124</v>
      </c>
      <c r="F36" s="146">
        <v>66496.870660976216</v>
      </c>
      <c r="G36" s="146">
        <v>54589.285130522359</v>
      </c>
      <c r="H36" s="146">
        <v>54832.847317341038</v>
      </c>
      <c r="I36" s="146">
        <v>71378.663333417193</v>
      </c>
      <c r="J36" s="146">
        <v>92056.848434856307</v>
      </c>
      <c r="K36" s="146">
        <v>135363.85071482451</v>
      </c>
      <c r="L36" s="146">
        <v>190542.37399385986</v>
      </c>
      <c r="M36" s="146">
        <v>231762.41658118324</v>
      </c>
      <c r="N36" s="146">
        <v>255628.26733125484</v>
      </c>
      <c r="O36" s="146">
        <v>271147.21602332295</v>
      </c>
      <c r="P36" s="146">
        <v>276799.82316913997</v>
      </c>
      <c r="Q36" s="146">
        <v>270101.18642835523</v>
      </c>
      <c r="R36" s="146">
        <v>251151.60940192748</v>
      </c>
      <c r="S36" s="146">
        <v>232146.91888627579</v>
      </c>
      <c r="T36" s="146">
        <v>221326.51723834692</v>
      </c>
      <c r="U36" s="146">
        <v>212247.43297407497</v>
      </c>
      <c r="V36" s="146">
        <v>176023.1511509587</v>
      </c>
      <c r="W36" s="146">
        <v>213493.1648941086</v>
      </c>
      <c r="X36" s="146">
        <v>237178.27062770756</v>
      </c>
      <c r="Y36" s="146">
        <v>223897.96949868172</v>
      </c>
      <c r="Z36" s="146">
        <v>187835.48875589325</v>
      </c>
      <c r="AA36" s="146">
        <v>137182.67629866378</v>
      </c>
      <c r="AB36" s="147">
        <v>89776.838389953293</v>
      </c>
      <c r="AC36" s="152">
        <v>16951925.872104414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5</v>
      </c>
      <c r="E37" s="143">
        <v>78634.331852944641</v>
      </c>
      <c r="F37" s="143">
        <v>60333.960519767345</v>
      </c>
      <c r="G37" s="143">
        <v>49721.029463817715</v>
      </c>
      <c r="H37" s="143">
        <v>44981.677663657058</v>
      </c>
      <c r="I37" s="143">
        <v>48276.867672752829</v>
      </c>
      <c r="J37" s="143">
        <v>52541.545084073769</v>
      </c>
      <c r="K37" s="143">
        <v>73799.016870436913</v>
      </c>
      <c r="L37" s="143">
        <v>114266.45594197289</v>
      </c>
      <c r="M37" s="143">
        <v>159092.96620112716</v>
      </c>
      <c r="N37" s="143">
        <v>191922.26549268648</v>
      </c>
      <c r="O37" s="143">
        <v>208655.89998521487</v>
      </c>
      <c r="P37" s="143">
        <v>216488.62824891586</v>
      </c>
      <c r="Q37" s="143">
        <v>216690.87356643306</v>
      </c>
      <c r="R37" s="143">
        <v>208159.37206137623</v>
      </c>
      <c r="S37" s="143">
        <v>190991.21688271977</v>
      </c>
      <c r="T37" s="143">
        <v>179806.53449200906</v>
      </c>
      <c r="U37" s="143">
        <v>174611.45377363946</v>
      </c>
      <c r="V37" s="143">
        <v>145425.91785106203</v>
      </c>
      <c r="W37" s="143">
        <v>192262.34226236932</v>
      </c>
      <c r="X37" s="143">
        <v>226398.07980938023</v>
      </c>
      <c r="Y37" s="143">
        <v>214764.96268277307</v>
      </c>
      <c r="Z37" s="143">
        <v>174875.68586549271</v>
      </c>
      <c r="AA37" s="143">
        <v>115605.98330874695</v>
      </c>
      <c r="AB37" s="144">
        <v>66855.536235936146</v>
      </c>
      <c r="AC37" s="153">
        <v>17025813.018946525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2263056.8597954037</v>
      </c>
      <c r="F38" s="109">
        <v>1739621.5954142786</v>
      </c>
      <c r="G38" s="109">
        <v>1489565.2591120768</v>
      </c>
      <c r="H38" s="109">
        <v>1552390.6113301259</v>
      </c>
      <c r="I38" s="109">
        <v>2488146.9026827123</v>
      </c>
      <c r="J38" s="109">
        <v>4216900.7944944222</v>
      </c>
      <c r="K38" s="109">
        <v>5307273.8166520279</v>
      </c>
      <c r="L38" s="109">
        <v>6346401.7456352497</v>
      </c>
      <c r="M38" s="109">
        <v>7296052.9253659854</v>
      </c>
      <c r="N38" s="109">
        <v>7853179.7282075239</v>
      </c>
      <c r="O38" s="109">
        <v>8299156.6282222802</v>
      </c>
      <c r="P38" s="109">
        <v>8526830.1707182676</v>
      </c>
      <c r="Q38" s="109">
        <v>8264694.6217215657</v>
      </c>
      <c r="R38" s="109">
        <v>7889570.2870660434</v>
      </c>
      <c r="S38" s="109">
        <v>7668510.344781993</v>
      </c>
      <c r="T38" s="109">
        <v>7667943.3139210315</v>
      </c>
      <c r="U38" s="109">
        <v>7480530.3292711657</v>
      </c>
      <c r="V38" s="109">
        <v>6242025.6302267183</v>
      </c>
      <c r="W38" s="109">
        <v>7354561.0646123178</v>
      </c>
      <c r="X38" s="109">
        <v>8238369.9107887186</v>
      </c>
      <c r="Y38" s="109">
        <v>7682360.502677273</v>
      </c>
      <c r="Z38" s="109">
        <v>6257332.5314422008</v>
      </c>
      <c r="AA38" s="109">
        <v>4296926.9893749077</v>
      </c>
      <c r="AB38" s="142">
        <v>2580434.5827923897</v>
      </c>
      <c r="AC38" s="152">
        <v>139001837.14630666</v>
      </c>
      <c r="AD38" s="152"/>
    </row>
    <row r="39" spans="1:33" ht="15" x14ac:dyDescent="0.2">
      <c r="A39" s="192">
        <v>46235</v>
      </c>
      <c r="B39" s="193">
        <v>160859204.84655076</v>
      </c>
      <c r="C39" s="94" t="s">
        <v>35</v>
      </c>
      <c r="D39" s="95">
        <v>19</v>
      </c>
      <c r="E39" s="148">
        <v>84209.761178579414</v>
      </c>
      <c r="F39" s="149">
        <v>66439.140178420683</v>
      </c>
      <c r="G39" s="149">
        <v>58979.663842637783</v>
      </c>
      <c r="H39" s="149">
        <v>64372.70015631905</v>
      </c>
      <c r="I39" s="149">
        <v>115350.13951069255</v>
      </c>
      <c r="J39" s="149">
        <v>214223.09971368295</v>
      </c>
      <c r="K39" s="149">
        <v>241489.29067447269</v>
      </c>
      <c r="L39" s="149">
        <v>270523.09491155471</v>
      </c>
      <c r="M39" s="149">
        <v>297190.698354183</v>
      </c>
      <c r="N39" s="149">
        <v>310538.48936054826</v>
      </c>
      <c r="O39" s="149">
        <v>325477.04515548894</v>
      </c>
      <c r="P39" s="149">
        <v>333891.19986833556</v>
      </c>
      <c r="Q39" s="149">
        <v>320714.96965064312</v>
      </c>
      <c r="R39" s="149">
        <v>311883.8265676038</v>
      </c>
      <c r="S39" s="149">
        <v>315129.77618820523</v>
      </c>
      <c r="T39" s="149">
        <v>313716.56756710651</v>
      </c>
      <c r="U39" s="149">
        <v>309256.99413907819</v>
      </c>
      <c r="V39" s="149">
        <v>253866.87070028097</v>
      </c>
      <c r="W39" s="149">
        <v>296150.75707511063</v>
      </c>
      <c r="X39" s="149">
        <v>322520.5990223714</v>
      </c>
      <c r="Y39" s="149">
        <v>300936.02754846518</v>
      </c>
      <c r="Z39" s="149">
        <v>245418.75756140088</v>
      </c>
      <c r="AA39" s="149">
        <v>170908.95848109628</v>
      </c>
      <c r="AB39" s="150">
        <v>107251.93671367546</v>
      </c>
      <c r="AC39" s="151">
        <v>107358366.9182791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5</v>
      </c>
      <c r="E40" s="145">
        <v>102668.08429244338</v>
      </c>
      <c r="F40" s="146">
        <v>79539.139278950664</v>
      </c>
      <c r="G40" s="146">
        <v>68591.249412042525</v>
      </c>
      <c r="H40" s="146">
        <v>67723.526820948522</v>
      </c>
      <c r="I40" s="146">
        <v>86268.663210035433</v>
      </c>
      <c r="J40" s="146">
        <v>110987.9293381863</v>
      </c>
      <c r="K40" s="146">
        <v>156314.6939090642</v>
      </c>
      <c r="L40" s="146">
        <v>222298.75894463545</v>
      </c>
      <c r="M40" s="146">
        <v>268889.99423712876</v>
      </c>
      <c r="N40" s="146">
        <v>297217.32502294891</v>
      </c>
      <c r="O40" s="146">
        <v>313742.81340636098</v>
      </c>
      <c r="P40" s="146">
        <v>321637.38397410995</v>
      </c>
      <c r="Q40" s="146">
        <v>313930.17837945011</v>
      </c>
      <c r="R40" s="146">
        <v>295154.01789993618</v>
      </c>
      <c r="S40" s="146">
        <v>273101.20140996715</v>
      </c>
      <c r="T40" s="146">
        <v>258503.79457108959</v>
      </c>
      <c r="U40" s="146">
        <v>248580.63578429836</v>
      </c>
      <c r="V40" s="146">
        <v>205546.19770146816</v>
      </c>
      <c r="W40" s="146">
        <v>251230.8421682512</v>
      </c>
      <c r="X40" s="146">
        <v>273976.35524079856</v>
      </c>
      <c r="Y40" s="146">
        <v>256664.4333408043</v>
      </c>
      <c r="Z40" s="146">
        <v>217592.83300193856</v>
      </c>
      <c r="AA40" s="146">
        <v>163075.15358529449</v>
      </c>
      <c r="AB40" s="147">
        <v>109136.88170469203</v>
      </c>
      <c r="AC40" s="152">
        <v>24811860.433174219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7</v>
      </c>
      <c r="E41" s="143">
        <v>97488.751494735392</v>
      </c>
      <c r="F41" s="143">
        <v>75605.141075849664</v>
      </c>
      <c r="G41" s="143">
        <v>63230.04095958265</v>
      </c>
      <c r="H41" s="143">
        <v>58732.732452756791</v>
      </c>
      <c r="I41" s="143">
        <v>63476.898234934204</v>
      </c>
      <c r="J41" s="143">
        <v>69774.105486372748</v>
      </c>
      <c r="K41" s="143">
        <v>92616.646141976831</v>
      </c>
      <c r="L41" s="143">
        <v>142550.6241255624</v>
      </c>
      <c r="M41" s="143">
        <v>191784.21656118814</v>
      </c>
      <c r="N41" s="143">
        <v>227596.80456397982</v>
      </c>
      <c r="O41" s="143">
        <v>249132.70523089389</v>
      </c>
      <c r="P41" s="143">
        <v>261109.78897972038</v>
      </c>
      <c r="Q41" s="143">
        <v>259325.06063451027</v>
      </c>
      <c r="R41" s="143">
        <v>248226.61445280293</v>
      </c>
      <c r="S41" s="143">
        <v>228220.00809738837</v>
      </c>
      <c r="T41" s="143">
        <v>212661.90679193096</v>
      </c>
      <c r="U41" s="143">
        <v>206106.78259765176</v>
      </c>
      <c r="V41" s="143">
        <v>173715.52548004017</v>
      </c>
      <c r="W41" s="143">
        <v>227947.97984879211</v>
      </c>
      <c r="X41" s="143">
        <v>263914.66069060535</v>
      </c>
      <c r="Y41" s="143">
        <v>251387.03303879942</v>
      </c>
      <c r="Z41" s="143">
        <v>204496.61979209809</v>
      </c>
      <c r="AA41" s="143">
        <v>141063.87797468799</v>
      </c>
      <c r="AB41" s="144">
        <v>88260.831735629807</v>
      </c>
      <c r="AC41" s="153">
        <v>28688977.495097429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2795747.1443183734</v>
      </c>
      <c r="F42" s="109">
        <v>2189275.3473156937</v>
      </c>
      <c r="G42" s="109">
        <v>1906180.1467874092</v>
      </c>
      <c r="H42" s="109">
        <v>1972828.0642441022</v>
      </c>
      <c r="I42" s="109">
        <v>3067334.2543978747</v>
      </c>
      <c r="J42" s="109">
        <v>5113597.2796555171</v>
      </c>
      <c r="K42" s="109">
        <v>6018186.5153541397</v>
      </c>
      <c r="L42" s="109">
        <v>7249286.9669216536</v>
      </c>
      <c r="M42" s="109">
        <v>8333562.7558434382</v>
      </c>
      <c r="N42" s="109">
        <v>8979495.5549130198</v>
      </c>
      <c r="O42" s="109">
        <v>9496706.8616023511</v>
      </c>
      <c r="P42" s="109">
        <v>9779888.2402269691</v>
      </c>
      <c r="Q42" s="109">
        <v>9478510.739701042</v>
      </c>
      <c r="R42" s="109">
        <v>9139149.0954537746</v>
      </c>
      <c r="S42" s="109">
        <v>8950511.8113074545</v>
      </c>
      <c r="T42" s="109">
        <v>8741767.1041739881</v>
      </c>
      <c r="U42" s="109">
        <v>8561533.545747539</v>
      </c>
      <c r="V42" s="109">
        <v>7067210.2101729605</v>
      </c>
      <c r="W42" s="109">
        <v>8478654.4542099033</v>
      </c>
      <c r="X42" s="109">
        <v>9345175.7824632861</v>
      </c>
      <c r="Y42" s="109">
        <v>8760815.9213964567</v>
      </c>
      <c r="Z42" s="109">
        <v>7182396.8972209962</v>
      </c>
      <c r="AA42" s="109">
        <v>5050093.1248901179</v>
      </c>
      <c r="AB42" s="142">
        <v>3201297.0282327025</v>
      </c>
      <c r="AC42" s="152">
        <v>160859204.84655076</v>
      </c>
      <c r="AD42" s="152"/>
    </row>
    <row r="43" spans="1:33" ht="15" x14ac:dyDescent="0.2">
      <c r="A43" s="192">
        <v>46266</v>
      </c>
      <c r="B43" s="193">
        <v>186975169.77262831</v>
      </c>
      <c r="C43" s="94" t="s">
        <v>35</v>
      </c>
      <c r="D43" s="95">
        <v>22</v>
      </c>
      <c r="E43" s="148">
        <v>132530.21575436264</v>
      </c>
      <c r="F43" s="149">
        <v>118519.17387500196</v>
      </c>
      <c r="G43" s="149">
        <v>112286.60844374148</v>
      </c>
      <c r="H43" s="149">
        <v>117205.9346818513</v>
      </c>
      <c r="I43" s="149">
        <v>161835.82970591253</v>
      </c>
      <c r="J43" s="149">
        <v>247011.34490485044</v>
      </c>
      <c r="K43" s="149">
        <v>271782.56419317884</v>
      </c>
      <c r="L43" s="149">
        <v>301751.46887481952</v>
      </c>
      <c r="M43" s="149">
        <v>324252.79786494549</v>
      </c>
      <c r="N43" s="149">
        <v>335784.50209272519</v>
      </c>
      <c r="O43" s="149">
        <v>349740.52082051605</v>
      </c>
      <c r="P43" s="149">
        <v>356771.51335158653</v>
      </c>
      <c r="Q43" s="149">
        <v>344803.65119378932</v>
      </c>
      <c r="R43" s="149">
        <v>336495.18250150478</v>
      </c>
      <c r="S43" s="149">
        <v>340385.31148220279</v>
      </c>
      <c r="T43" s="149">
        <v>339594.16269558494</v>
      </c>
      <c r="U43" s="149">
        <v>335709.84871390811</v>
      </c>
      <c r="V43" s="149">
        <v>292277.90521754074</v>
      </c>
      <c r="W43" s="149">
        <v>336063.8137001482</v>
      </c>
      <c r="X43" s="149">
        <v>346253.00463782804</v>
      </c>
      <c r="Y43" s="149">
        <v>323075.47769899777</v>
      </c>
      <c r="Z43" s="149">
        <v>274936.61860838596</v>
      </c>
      <c r="AA43" s="149">
        <v>205390.02441710143</v>
      </c>
      <c r="AB43" s="150">
        <v>149366.73867025637</v>
      </c>
      <c r="AC43" s="151">
        <v>141984132.71021625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151747.11847693389</v>
      </c>
      <c r="F44" s="146">
        <v>132391.16270112991</v>
      </c>
      <c r="G44" s="146">
        <v>122705.528710161</v>
      </c>
      <c r="H44" s="146">
        <v>122213.92124835491</v>
      </c>
      <c r="I44" s="146">
        <v>140096.07729235271</v>
      </c>
      <c r="J44" s="146">
        <v>162720.30947729092</v>
      </c>
      <c r="K44" s="146">
        <v>210701.12109070481</v>
      </c>
      <c r="L44" s="146">
        <v>278309.43636507989</v>
      </c>
      <c r="M44" s="146">
        <v>318803.03670049767</v>
      </c>
      <c r="N44" s="146">
        <v>342213.35040006263</v>
      </c>
      <c r="O44" s="146">
        <v>354865.63776350714</v>
      </c>
      <c r="P44" s="146">
        <v>359796.45007655484</v>
      </c>
      <c r="Q44" s="146">
        <v>352654.1542312536</v>
      </c>
      <c r="R44" s="146">
        <v>334156.52170626406</v>
      </c>
      <c r="S44" s="146">
        <v>313451.35234827251</v>
      </c>
      <c r="T44" s="146">
        <v>301690.03588942601</v>
      </c>
      <c r="U44" s="146">
        <v>293216.69296953955</v>
      </c>
      <c r="V44" s="146">
        <v>250636.91000207129</v>
      </c>
      <c r="W44" s="146">
        <v>302190.42898317933</v>
      </c>
      <c r="X44" s="146">
        <v>312401.66063975677</v>
      </c>
      <c r="Y44" s="146">
        <v>294916.67992844485</v>
      </c>
      <c r="Z44" s="146">
        <v>257533.56511859797</v>
      </c>
      <c r="AA44" s="146">
        <v>203373.95968643235</v>
      </c>
      <c r="AB44" s="147">
        <v>153671.4553321045</v>
      </c>
      <c r="AC44" s="152">
        <v>24265826.268551886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149481.95288088024</v>
      </c>
      <c r="F45" s="143">
        <v>128779.66002157665</v>
      </c>
      <c r="G45" s="143">
        <v>117593.68845325391</v>
      </c>
      <c r="H45" s="143">
        <v>112617.17463699932</v>
      </c>
      <c r="I45" s="143">
        <v>114696.57651989599</v>
      </c>
      <c r="J45" s="143">
        <v>119591.02439845417</v>
      </c>
      <c r="K45" s="143">
        <v>143949.19317733802</v>
      </c>
      <c r="L45" s="143">
        <v>193222.91058288806</v>
      </c>
      <c r="M45" s="143">
        <v>236679.55601000375</v>
      </c>
      <c r="N45" s="143">
        <v>270776.28689634445</v>
      </c>
      <c r="O45" s="143">
        <v>289350.58703763614</v>
      </c>
      <c r="P45" s="143">
        <v>297568.13001176028</v>
      </c>
      <c r="Q45" s="143">
        <v>297448.43179532816</v>
      </c>
      <c r="R45" s="143">
        <v>286654.25477407337</v>
      </c>
      <c r="S45" s="143">
        <v>269591.78464725602</v>
      </c>
      <c r="T45" s="143">
        <v>256811.90416814023</v>
      </c>
      <c r="U45" s="143">
        <v>251857.16915747002</v>
      </c>
      <c r="V45" s="143">
        <v>219970.85489097357</v>
      </c>
      <c r="W45" s="143">
        <v>282698.87803896412</v>
      </c>
      <c r="X45" s="143">
        <v>302769.86095275969</v>
      </c>
      <c r="Y45" s="143">
        <v>286969.04989562539</v>
      </c>
      <c r="Z45" s="143">
        <v>242580.77213720902</v>
      </c>
      <c r="AA45" s="143">
        <v>180401.83796083854</v>
      </c>
      <c r="AB45" s="144">
        <v>129241.15941935596</v>
      </c>
      <c r="AC45" s="153">
        <v>20725210.7938601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4120581.0320272343</v>
      </c>
      <c r="F46" s="109">
        <v>3652105.1161408694</v>
      </c>
      <c r="G46" s="109">
        <v>3431502.2544159722</v>
      </c>
      <c r="H46" s="109">
        <v>3517854.9465421457</v>
      </c>
      <c r="I46" s="109">
        <v>4579558.8687790707</v>
      </c>
      <c r="J46" s="109">
        <v>6563494.9234096901</v>
      </c>
      <c r="K46" s="109">
        <v>7397817.6693221061</v>
      </c>
      <c r="L46" s="109">
        <v>8524661.7030379009</v>
      </c>
      <c r="M46" s="109">
        <v>9355491.9238708057</v>
      </c>
      <c r="N46" s="109">
        <v>9839217.5952255819</v>
      </c>
      <c r="O46" s="109">
        <v>10271156.357255924</v>
      </c>
      <c r="P46" s="109">
        <v>10478431.614088163</v>
      </c>
      <c r="Q46" s="109">
        <v>10186090.670369692</v>
      </c>
      <c r="R46" s="109">
        <v>9886137.1209544539</v>
      </c>
      <c r="S46" s="109">
        <v>9820649.4005905762</v>
      </c>
      <c r="T46" s="109">
        <v>9705079.3395331334</v>
      </c>
      <c r="U46" s="109">
        <v>9565912.1202140171</v>
      </c>
      <c r="V46" s="109">
        <v>8312544.9743580753</v>
      </c>
      <c r="W46" s="109">
        <v>9732961.129491834</v>
      </c>
      <c r="X46" s="109">
        <v>10078252.188402282</v>
      </c>
      <c r="Y46" s="109">
        <v>9435203.4286742322</v>
      </c>
      <c r="Z46" s="109">
        <v>8049062.9584077196</v>
      </c>
      <c r="AA46" s="109">
        <v>6053683.7277653152</v>
      </c>
      <c r="AB46" s="142">
        <v>4417718.7097514821</v>
      </c>
      <c r="AC46" s="152">
        <v>186975169.77262825</v>
      </c>
      <c r="AD46" s="152"/>
    </row>
    <row r="47" spans="1:33" ht="15" x14ac:dyDescent="0.2">
      <c r="A47" s="192">
        <v>46296</v>
      </c>
      <c r="B47" s="193">
        <v>206398517.64864981</v>
      </c>
      <c r="C47" s="94" t="s">
        <v>35</v>
      </c>
      <c r="D47" s="95">
        <v>21</v>
      </c>
      <c r="E47" s="148">
        <v>144411.05792022595</v>
      </c>
      <c r="F47" s="149">
        <v>128020.0011402598</v>
      </c>
      <c r="G47" s="149">
        <v>121517.75733945855</v>
      </c>
      <c r="H47" s="149">
        <v>126824.46112884284</v>
      </c>
      <c r="I47" s="149">
        <v>169716.79470425419</v>
      </c>
      <c r="J47" s="149">
        <v>243011.12277702842</v>
      </c>
      <c r="K47" s="149">
        <v>283117.74460246688</v>
      </c>
      <c r="L47" s="149">
        <v>329994.4665913849</v>
      </c>
      <c r="M47" s="149">
        <v>357253.6618959849</v>
      </c>
      <c r="N47" s="149">
        <v>370898.55820630683</v>
      </c>
      <c r="O47" s="149">
        <v>384703.53568228253</v>
      </c>
      <c r="P47" s="149">
        <v>393640.29036656982</v>
      </c>
      <c r="Q47" s="149">
        <v>382888.14887907257</v>
      </c>
      <c r="R47" s="149">
        <v>373511.46680278354</v>
      </c>
      <c r="S47" s="149">
        <v>376468.37620186195</v>
      </c>
      <c r="T47" s="149">
        <v>374605.02308037982</v>
      </c>
      <c r="U47" s="149">
        <v>370670.66671009461</v>
      </c>
      <c r="V47" s="149">
        <v>328986.74398585252</v>
      </c>
      <c r="W47" s="149">
        <v>369635.02115143754</v>
      </c>
      <c r="X47" s="149">
        <v>369598.3877689357</v>
      </c>
      <c r="Y47" s="149">
        <v>344817.16322612786</v>
      </c>
      <c r="Z47" s="149">
        <v>293896.56547288381</v>
      </c>
      <c r="AA47" s="149">
        <v>222764.15192596175</v>
      </c>
      <c r="AB47" s="150">
        <v>162238.52892774495</v>
      </c>
      <c r="AC47" s="151">
        <v>147486983.62625226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5</v>
      </c>
      <c r="E48" s="145">
        <v>161255.65133593764</v>
      </c>
      <c r="F48" s="146">
        <v>139836.42093045093</v>
      </c>
      <c r="G48" s="146">
        <v>130187.37035692492</v>
      </c>
      <c r="H48" s="146">
        <v>130838.14753936714</v>
      </c>
      <c r="I48" s="146">
        <v>148917.68950961382</v>
      </c>
      <c r="J48" s="146">
        <v>170421.12694945437</v>
      </c>
      <c r="K48" s="146">
        <v>217668.31840532878</v>
      </c>
      <c r="L48" s="146">
        <v>290764.87181863072</v>
      </c>
      <c r="M48" s="146">
        <v>335160.40714217932</v>
      </c>
      <c r="N48" s="146">
        <v>356730.54925984691</v>
      </c>
      <c r="O48" s="146">
        <v>372566.55131159222</v>
      </c>
      <c r="P48" s="146">
        <v>380836.15319523698</v>
      </c>
      <c r="Q48" s="146">
        <v>373209.00570126524</v>
      </c>
      <c r="R48" s="146">
        <v>352375.54065231897</v>
      </c>
      <c r="S48" s="146">
        <v>333259.37996647798</v>
      </c>
      <c r="T48" s="146">
        <v>321453.90642609139</v>
      </c>
      <c r="U48" s="146">
        <v>312454.35906330124</v>
      </c>
      <c r="V48" s="146">
        <v>276128.12107907358</v>
      </c>
      <c r="W48" s="146">
        <v>317084.97260323027</v>
      </c>
      <c r="X48" s="146">
        <v>316174.75056555594</v>
      </c>
      <c r="Y48" s="146">
        <v>297034.4015753608</v>
      </c>
      <c r="Z48" s="146">
        <v>260268.76053596166</v>
      </c>
      <c r="AA48" s="146">
        <v>210287.82640703628</v>
      </c>
      <c r="AB48" s="147">
        <v>163566.95721703779</v>
      </c>
      <c r="AC48" s="152">
        <v>31842406.197736368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5</v>
      </c>
      <c r="E49" s="143">
        <v>152202.10394192726</v>
      </c>
      <c r="F49" s="143">
        <v>132914.57770132466</v>
      </c>
      <c r="G49" s="143">
        <v>121979.26432616706</v>
      </c>
      <c r="H49" s="143">
        <v>117565.37058417265</v>
      </c>
      <c r="I49" s="143">
        <v>121522.16238733381</v>
      </c>
      <c r="J49" s="143">
        <v>123895.54878874792</v>
      </c>
      <c r="K49" s="143">
        <v>150753.82667681004</v>
      </c>
      <c r="L49" s="143">
        <v>205909.20103300203</v>
      </c>
      <c r="M49" s="143">
        <v>251768.5915487624</v>
      </c>
      <c r="N49" s="143">
        <v>284027.50229834463</v>
      </c>
      <c r="O49" s="143">
        <v>301852.73667045694</v>
      </c>
      <c r="P49" s="143">
        <v>309814.2920911361</v>
      </c>
      <c r="Q49" s="143">
        <v>309321.02987015562</v>
      </c>
      <c r="R49" s="143">
        <v>297904.21768754616</v>
      </c>
      <c r="S49" s="143">
        <v>280556.92097628809</v>
      </c>
      <c r="T49" s="143">
        <v>268011.36118002346</v>
      </c>
      <c r="U49" s="143">
        <v>265103.00567522953</v>
      </c>
      <c r="V49" s="143">
        <v>238728.89928221647</v>
      </c>
      <c r="W49" s="143">
        <v>297027.29770600394</v>
      </c>
      <c r="X49" s="143">
        <v>310551.04308657686</v>
      </c>
      <c r="Y49" s="143">
        <v>294268.6501310218</v>
      </c>
      <c r="Z49" s="143">
        <v>248947.13032440902</v>
      </c>
      <c r="AA49" s="143">
        <v>189473.03641106494</v>
      </c>
      <c r="AB49" s="144">
        <v>139727.79455351518</v>
      </c>
      <c r="AC49" s="153">
        <v>27069127.824661192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4599920.9927140698</v>
      </c>
      <c r="F50" s="109">
        <v>4052175.0171043333</v>
      </c>
      <c r="G50" s="109">
        <v>3812706.0775440894</v>
      </c>
      <c r="H50" s="109">
        <v>3905331.2743233987</v>
      </c>
      <c r="I50" s="109">
        <v>4916251.948274076</v>
      </c>
      <c r="J50" s="109">
        <v>6574816.9570086077</v>
      </c>
      <c r="K50" s="109">
        <v>7787583.362062498</v>
      </c>
      <c r="L50" s="109">
        <v>9413254.1626772471</v>
      </c>
      <c r="M50" s="109">
        <v>10436971.893270392</v>
      </c>
      <c r="N50" s="109">
        <v>10992659.980123401</v>
      </c>
      <c r="O50" s="109">
        <v>11450870.689238179</v>
      </c>
      <c r="P50" s="109">
        <v>11719698.324129833</v>
      </c>
      <c r="Q50" s="109">
        <v>11453301.304317627</v>
      </c>
      <c r="R50" s="109">
        <v>11095139.594557779</v>
      </c>
      <c r="S50" s="109">
        <v>10974917.404952932</v>
      </c>
      <c r="T50" s="109">
        <v>10814031.822718551</v>
      </c>
      <c r="U50" s="109">
        <v>10671870.82460464</v>
      </c>
      <c r="V50" s="109">
        <v>9483006.725509353</v>
      </c>
      <c r="W50" s="109">
        <v>10832896.795726359</v>
      </c>
      <c r="X50" s="109">
        <v>10895195.111408314</v>
      </c>
      <c r="Y50" s="109">
        <v>10197675.686280599</v>
      </c>
      <c r="Z50" s="109">
        <v>8717907.3292324133</v>
      </c>
      <c r="AA50" s="109">
        <v>6676851.504535703</v>
      </c>
      <c r="AB50" s="142">
        <v>4923482.8663354088</v>
      </c>
      <c r="AC50" s="152">
        <v>206398517.64864981</v>
      </c>
      <c r="AD50" s="152"/>
    </row>
    <row r="51" spans="1:33" ht="15" x14ac:dyDescent="0.2">
      <c r="A51" s="192">
        <v>46327</v>
      </c>
      <c r="B51" s="193">
        <v>194138383.62016922</v>
      </c>
      <c r="C51" s="94" t="s">
        <v>35</v>
      </c>
      <c r="D51" s="95">
        <v>19</v>
      </c>
      <c r="E51" s="148">
        <v>140476.82924134011</v>
      </c>
      <c r="F51" s="149">
        <v>122914.84300100923</v>
      </c>
      <c r="G51" s="149">
        <v>116628.3294781384</v>
      </c>
      <c r="H51" s="149">
        <v>122545.08956413706</v>
      </c>
      <c r="I51" s="149">
        <v>166354.92448047461</v>
      </c>
      <c r="J51" s="149">
        <v>243301.86723152312</v>
      </c>
      <c r="K51" s="149">
        <v>284573.9646390843</v>
      </c>
      <c r="L51" s="149">
        <v>322865.60528478294</v>
      </c>
      <c r="M51" s="149">
        <v>347222.43020001845</v>
      </c>
      <c r="N51" s="149">
        <v>359730.50541715062</v>
      </c>
      <c r="O51" s="149">
        <v>374872.11895501602</v>
      </c>
      <c r="P51" s="149">
        <v>384438.47287470585</v>
      </c>
      <c r="Q51" s="149">
        <v>372114.90445775795</v>
      </c>
      <c r="R51" s="149">
        <v>362895.29569966823</v>
      </c>
      <c r="S51" s="149">
        <v>367714.0934439206</v>
      </c>
      <c r="T51" s="149">
        <v>366857.59408108756</v>
      </c>
      <c r="U51" s="149">
        <v>364014.0521884737</v>
      </c>
      <c r="V51" s="149">
        <v>336407.02174136112</v>
      </c>
      <c r="W51" s="149">
        <v>370518.84975841688</v>
      </c>
      <c r="X51" s="149">
        <v>368365.87705509784</v>
      </c>
      <c r="Y51" s="149">
        <v>342722.63073439052</v>
      </c>
      <c r="Z51" s="149">
        <v>292767.21540664759</v>
      </c>
      <c r="AA51" s="149">
        <v>221164.99238502822</v>
      </c>
      <c r="AB51" s="150">
        <v>162442.34341335227</v>
      </c>
      <c r="AC51" s="151">
        <v>131364287.16391908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156547.86244799118</v>
      </c>
      <c r="F52" s="146">
        <v>136388.29408318445</v>
      </c>
      <c r="G52" s="146">
        <v>128512.16962324496</v>
      </c>
      <c r="H52" s="146">
        <v>129214.17472437012</v>
      </c>
      <c r="I52" s="146">
        <v>147261.96101470699</v>
      </c>
      <c r="J52" s="146">
        <v>171180.82713931365</v>
      </c>
      <c r="K52" s="146">
        <v>220487.84655429513</v>
      </c>
      <c r="L52" s="146">
        <v>285662.46361410274</v>
      </c>
      <c r="M52" s="146">
        <v>329051.94746948272</v>
      </c>
      <c r="N52" s="146">
        <v>352475.71635923465</v>
      </c>
      <c r="O52" s="146">
        <v>365904.25337995123</v>
      </c>
      <c r="P52" s="146">
        <v>374703.62563732784</v>
      </c>
      <c r="Q52" s="146">
        <v>367500.44658136286</v>
      </c>
      <c r="R52" s="146">
        <v>347863.6076939737</v>
      </c>
      <c r="S52" s="146">
        <v>327121.76855931827</v>
      </c>
      <c r="T52" s="146">
        <v>317569.73059059185</v>
      </c>
      <c r="U52" s="146">
        <v>315865.51000772876</v>
      </c>
      <c r="V52" s="146">
        <v>294185.80623523437</v>
      </c>
      <c r="W52" s="146">
        <v>325904.88808949647</v>
      </c>
      <c r="X52" s="146">
        <v>324326.32188409986</v>
      </c>
      <c r="Y52" s="146">
        <v>301454.36040175467</v>
      </c>
      <c r="Z52" s="146">
        <v>263269.42988912016</v>
      </c>
      <c r="AA52" s="146">
        <v>211882.92247691294</v>
      </c>
      <c r="AB52" s="147">
        <v>166860.09063927445</v>
      </c>
      <c r="AC52" s="152">
        <v>25444784.100384288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7</v>
      </c>
      <c r="E53" s="143">
        <v>146768.42468506718</v>
      </c>
      <c r="F53" s="143">
        <v>127651.24374336669</v>
      </c>
      <c r="G53" s="143">
        <v>117452.52223038684</v>
      </c>
      <c r="H53" s="143">
        <v>113210.24557366475</v>
      </c>
      <c r="I53" s="143">
        <v>117279.50519796429</v>
      </c>
      <c r="J53" s="143">
        <v>119171.6702367656</v>
      </c>
      <c r="K53" s="143">
        <v>145632.31945316502</v>
      </c>
      <c r="L53" s="143">
        <v>199067.45012690924</v>
      </c>
      <c r="M53" s="143">
        <v>245421.29508250576</v>
      </c>
      <c r="N53" s="143">
        <v>275731.56475367025</v>
      </c>
      <c r="O53" s="143">
        <v>294570.60098937358</v>
      </c>
      <c r="P53" s="143">
        <v>303260.70229863841</v>
      </c>
      <c r="Q53" s="143">
        <v>304661.87457061571</v>
      </c>
      <c r="R53" s="143">
        <v>293800.94038277428</v>
      </c>
      <c r="S53" s="143">
        <v>275863.26898495056</v>
      </c>
      <c r="T53" s="143">
        <v>264699.31997323839</v>
      </c>
      <c r="U53" s="143">
        <v>261901.34449031323</v>
      </c>
      <c r="V53" s="143">
        <v>253240.23584963701</v>
      </c>
      <c r="W53" s="143">
        <v>297717.800788589</v>
      </c>
      <c r="X53" s="143">
        <v>307188.14515795355</v>
      </c>
      <c r="Y53" s="143">
        <v>290763.26766808226</v>
      </c>
      <c r="Z53" s="143">
        <v>246676.21185304757</v>
      </c>
      <c r="AA53" s="143">
        <v>189857.55051781842</v>
      </c>
      <c r="AB53" s="144">
        <v>141171.40337233301</v>
      </c>
      <c r="AC53" s="153">
        <v>37329312.355865829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4322630.1781728966</v>
      </c>
      <c r="F54" s="109">
        <v>3774493.8995554801</v>
      </c>
      <c r="G54" s="109">
        <v>3552154.5941903172</v>
      </c>
      <c r="H54" s="109">
        <v>3637685.1196317379</v>
      </c>
      <c r="I54" s="109">
        <v>4570747.9455735954</v>
      </c>
      <c r="J54" s="109">
        <v>6141660.4776135525</v>
      </c>
      <c r="K54" s="109">
        <v>7308282.9505319381</v>
      </c>
      <c r="L54" s="109">
        <v>8670568.5057556517</v>
      </c>
      <c r="M54" s="109">
        <v>9631383.0292558223</v>
      </c>
      <c r="N54" s="109">
        <v>10174903.421638492</v>
      </c>
      <c r="O54" s="109">
        <v>10648181.480590725</v>
      </c>
      <c r="P54" s="109">
        <v>10925970.403259192</v>
      </c>
      <c r="Q54" s="109">
        <v>10672818.093017161</v>
      </c>
      <c r="R54" s="109">
        <v>10343071.631749012</v>
      </c>
      <c r="S54" s="109">
        <v>10226097.732566418</v>
      </c>
      <c r="T54" s="109">
        <v>10093468.4497157</v>
      </c>
      <c r="U54" s="109">
        <v>10013038.443044107</v>
      </c>
      <c r="V54" s="109">
        <v>9341158.2889742572</v>
      </c>
      <c r="W54" s="109">
        <v>10427502.30328803</v>
      </c>
      <c r="X54" s="109">
        <v>10446573.967688933</v>
      </c>
      <c r="Y54" s="109">
        <v>9752890.2992370147</v>
      </c>
      <c r="Z54" s="109">
        <v>8342388.2952541178</v>
      </c>
      <c r="AA54" s="109">
        <v>6378669.3988479171</v>
      </c>
      <c r="AB54" s="142">
        <v>4742044.7110171225</v>
      </c>
      <c r="AC54" s="152">
        <v>194138383.62016919</v>
      </c>
      <c r="AD54" s="152"/>
    </row>
    <row r="55" spans="1:33" ht="15" x14ac:dyDescent="0.2">
      <c r="A55" s="192">
        <v>46357</v>
      </c>
      <c r="B55" s="193">
        <v>207890096.06160766</v>
      </c>
      <c r="C55" s="94" t="s">
        <v>35</v>
      </c>
      <c r="D55" s="95">
        <v>21</v>
      </c>
      <c r="E55" s="148">
        <v>168164.63806258631</v>
      </c>
      <c r="F55" s="149">
        <v>149101.66740743149</v>
      </c>
      <c r="G55" s="149">
        <v>141144.91301942084</v>
      </c>
      <c r="H55" s="149">
        <v>143677.88147388608</v>
      </c>
      <c r="I55" s="149">
        <v>169960.43140652883</v>
      </c>
      <c r="J55" s="149">
        <v>207086.00473087581</v>
      </c>
      <c r="K55" s="149">
        <v>255908.80740443835</v>
      </c>
      <c r="L55" s="149">
        <v>320522.42656919616</v>
      </c>
      <c r="M55" s="149">
        <v>356398.23065748683</v>
      </c>
      <c r="N55" s="149">
        <v>374590.59551399865</v>
      </c>
      <c r="O55" s="149">
        <v>387589.10746254819</v>
      </c>
      <c r="P55" s="149">
        <v>395418.2683116243</v>
      </c>
      <c r="Q55" s="149">
        <v>389959.13706950983</v>
      </c>
      <c r="R55" s="149">
        <v>376827.86206782458</v>
      </c>
      <c r="S55" s="149">
        <v>371469.58019226347</v>
      </c>
      <c r="T55" s="149">
        <v>364649.9541627086</v>
      </c>
      <c r="U55" s="149">
        <v>357469.19521526928</v>
      </c>
      <c r="V55" s="149">
        <v>316027.30791621195</v>
      </c>
      <c r="W55" s="149">
        <v>362476.6864630261</v>
      </c>
      <c r="X55" s="149">
        <v>364736.12759608269</v>
      </c>
      <c r="Y55" s="149">
        <v>343532.71074498509</v>
      </c>
      <c r="Z55" s="149">
        <v>304721.5429170162</v>
      </c>
      <c r="AA55" s="149">
        <v>246036.0201176001</v>
      </c>
      <c r="AB55" s="150">
        <v>190437.95413364033</v>
      </c>
      <c r="AC55" s="151">
        <v>148216048.06293935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4</v>
      </c>
      <c r="E56" s="145">
        <v>168838.32661304757</v>
      </c>
      <c r="F56" s="146">
        <v>150275.50915542239</v>
      </c>
      <c r="G56" s="146">
        <v>141464.96422827808</v>
      </c>
      <c r="H56" s="146">
        <v>141018.87484977016</v>
      </c>
      <c r="I56" s="146">
        <v>154760.98481937801</v>
      </c>
      <c r="J56" s="146">
        <v>168509.60045990651</v>
      </c>
      <c r="K56" s="146">
        <v>205907.99974836755</v>
      </c>
      <c r="L56" s="146">
        <v>275417.79075702926</v>
      </c>
      <c r="M56" s="146">
        <v>316934.12150254991</v>
      </c>
      <c r="N56" s="146">
        <v>345458.35890847503</v>
      </c>
      <c r="O56" s="146">
        <v>363102.54130986088</v>
      </c>
      <c r="P56" s="146">
        <v>370969.77058503299</v>
      </c>
      <c r="Q56" s="146">
        <v>366052.2773414852</v>
      </c>
      <c r="R56" s="146">
        <v>349898.29176846368</v>
      </c>
      <c r="S56" s="146">
        <v>331884.96492358169</v>
      </c>
      <c r="T56" s="146">
        <v>320917.90368380747</v>
      </c>
      <c r="U56" s="146">
        <v>313869.05178994744</v>
      </c>
      <c r="V56" s="146">
        <v>273392.99155909941</v>
      </c>
      <c r="W56" s="146">
        <v>324910.21611849021</v>
      </c>
      <c r="X56" s="146">
        <v>330740.87686094735</v>
      </c>
      <c r="Y56" s="146">
        <v>315380.4820249356</v>
      </c>
      <c r="Z56" s="146">
        <v>281013.47853920725</v>
      </c>
      <c r="AA56" s="146">
        <v>231690.49680629501</v>
      </c>
      <c r="AB56" s="147">
        <v>182605.3865475799</v>
      </c>
      <c r="AC56" s="152">
        <v>25700061.043603837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6</v>
      </c>
      <c r="E57" s="143">
        <v>182033.53834264341</v>
      </c>
      <c r="F57" s="143">
        <v>159589.4800927219</v>
      </c>
      <c r="G57" s="143">
        <v>147112.88240623972</v>
      </c>
      <c r="H57" s="143">
        <v>140418.09313145376</v>
      </c>
      <c r="I57" s="143">
        <v>143290.23235802515</v>
      </c>
      <c r="J57" s="143">
        <v>141209.17235067149</v>
      </c>
      <c r="K57" s="143">
        <v>157532.88121128731</v>
      </c>
      <c r="L57" s="143">
        <v>210670.19416993632</v>
      </c>
      <c r="M57" s="143">
        <v>248224.03336249897</v>
      </c>
      <c r="N57" s="143">
        <v>277665.10897939623</v>
      </c>
      <c r="O57" s="143">
        <v>298271.59146976005</v>
      </c>
      <c r="P57" s="143">
        <v>308449.10737692815</v>
      </c>
      <c r="Q57" s="143">
        <v>311675.00598479819</v>
      </c>
      <c r="R57" s="143">
        <v>301933.95219111413</v>
      </c>
      <c r="S57" s="143">
        <v>286856.29324712721</v>
      </c>
      <c r="T57" s="143">
        <v>275406.06490280171</v>
      </c>
      <c r="U57" s="143">
        <v>270146.33366510685</v>
      </c>
      <c r="V57" s="143">
        <v>241472.6839479809</v>
      </c>
      <c r="W57" s="143">
        <v>297998.84783565701</v>
      </c>
      <c r="X57" s="143">
        <v>315124.68686003087</v>
      </c>
      <c r="Y57" s="143">
        <v>303556.36084376642</v>
      </c>
      <c r="Z57" s="143">
        <v>267877.06977711251</v>
      </c>
      <c r="AA57" s="143">
        <v>211659.88581846809</v>
      </c>
      <c r="AB57" s="144">
        <v>164157.65885188436</v>
      </c>
      <c r="AC57" s="153">
        <v>33973986.955064461</v>
      </c>
      <c r="AF57" s="1" t="s">
        <v>2</v>
      </c>
      <c r="AG57" s="1">
        <v>12</v>
      </c>
    </row>
    <row r="58" spans="1:33" ht="15.75" thickBot="1" x14ac:dyDescent="0.25">
      <c r="A58" s="191"/>
      <c r="B58" s="202"/>
      <c r="C58" s="112" t="s">
        <v>34</v>
      </c>
      <c r="D58" s="113">
        <v>31</v>
      </c>
      <c r="E58" s="109">
        <v>5299011.935822363</v>
      </c>
      <c r="F58" s="109">
        <v>4689773.9327340815</v>
      </c>
      <c r="G58" s="109">
        <v>4412580.3247583881</v>
      </c>
      <c r="H58" s="109">
        <v>4423819.5691394107</v>
      </c>
      <c r="I58" s="109">
        <v>5047954.3929627687</v>
      </c>
      <c r="J58" s="109">
        <v>5870099.5352920471</v>
      </c>
      <c r="K58" s="109">
        <v>7142914.2417543996</v>
      </c>
      <c r="L58" s="109">
        <v>9096663.2860008553</v>
      </c>
      <c r="M58" s="109">
        <v>10241443.529992417</v>
      </c>
      <c r="N58" s="109">
        <v>10914226.595304249</v>
      </c>
      <c r="O58" s="109">
        <v>11381410.970771516</v>
      </c>
      <c r="P58" s="109">
        <v>11638357.361145811</v>
      </c>
      <c r="Q58" s="109">
        <v>11523401.023734435</v>
      </c>
      <c r="R58" s="109">
        <v>11124581.983644856</v>
      </c>
      <c r="S58" s="109">
        <v>10849538.803214623</v>
      </c>
      <c r="T58" s="109">
        <v>10593757.04156892</v>
      </c>
      <c r="U58" s="109">
        <v>10383207.308671085</v>
      </c>
      <c r="V58" s="109">
        <v>9178981.5361647345</v>
      </c>
      <c r="W58" s="109">
        <v>10699644.36721145</v>
      </c>
      <c r="X58" s="109">
        <v>10873170.308121711</v>
      </c>
      <c r="Y58" s="109">
        <v>10297047.018807027</v>
      </c>
      <c r="Z58" s="109">
        <v>9130468.7340768445</v>
      </c>
      <c r="AA58" s="109">
        <v>7363477.7246055901</v>
      </c>
      <c r="AB58" s="142">
        <v>5714564.5361080728</v>
      </c>
      <c r="AC58" s="152">
        <v>207890096.06160766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A55:A58"/>
    <mergeCell ref="B55:B5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G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266-16F2-4326-A76E-CB2FFB67A2AD}">
  <sheetPr>
    <tabColor theme="3" tint="0.39997558519241921"/>
    <pageSetUpPr fitToPage="1"/>
  </sheetPr>
  <dimension ref="A1:AG62"/>
  <sheetViews>
    <sheetView showGridLines="0" zoomScale="90" workbookViewId="0">
      <pane xSplit="4" ySplit="10" topLeftCell="S53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3" width="11.140625" style="1" customWidth="1"/>
    <col min="4" max="4" width="7.85546875" style="1" customWidth="1"/>
    <col min="5" max="21" width="14.42578125" style="1" bestFit="1" customWidth="1"/>
    <col min="22" max="25" width="15.5703125" style="1" bestFit="1" customWidth="1"/>
    <col min="26" max="26" width="16.85546875" style="1" customWidth="1"/>
    <col min="27" max="27" width="15.85546875" style="1" customWidth="1"/>
    <col min="28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2027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128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46388</v>
      </c>
      <c r="B11" s="193">
        <v>168837045.24752295</v>
      </c>
      <c r="C11" s="94" t="s">
        <v>35</v>
      </c>
      <c r="D11" s="95">
        <v>19</v>
      </c>
      <c r="E11" s="148">
        <v>110550.60578170464</v>
      </c>
      <c r="F11" s="149">
        <v>85871.180764998644</v>
      </c>
      <c r="G11" s="149">
        <v>76034.030166726676</v>
      </c>
      <c r="H11" s="149">
        <v>80593.514996145197</v>
      </c>
      <c r="I11" s="149">
        <v>123113.72750625201</v>
      </c>
      <c r="J11" s="149">
        <v>200752.51622696168</v>
      </c>
      <c r="K11" s="149">
        <v>260290.0396961463</v>
      </c>
      <c r="L11" s="149">
        <v>166069.97952917026</v>
      </c>
      <c r="M11" s="149">
        <v>198348.67413126855</v>
      </c>
      <c r="N11" s="149">
        <v>216508.01314472579</v>
      </c>
      <c r="O11" s="149">
        <v>233821.86621775743</v>
      </c>
      <c r="P11" s="149">
        <v>243891.71469868062</v>
      </c>
      <c r="Q11" s="149">
        <v>238631.44720685904</v>
      </c>
      <c r="R11" s="149">
        <v>228647.07538731428</v>
      </c>
      <c r="S11" s="149">
        <v>227278.52446619852</v>
      </c>
      <c r="T11" s="149">
        <v>221874.48868856076</v>
      </c>
      <c r="U11" s="149">
        <v>214203.86533576893</v>
      </c>
      <c r="V11" s="149">
        <v>427891.18368404615</v>
      </c>
      <c r="W11" s="149">
        <v>490710.44000409031</v>
      </c>
      <c r="X11" s="149">
        <v>517477.9028829984</v>
      </c>
      <c r="Y11" s="149">
        <v>484364.70418210857</v>
      </c>
      <c r="Z11" s="149">
        <v>413950.71073974669</v>
      </c>
      <c r="AA11" s="149">
        <v>314917.52103688056</v>
      </c>
      <c r="AB11" s="150">
        <v>227895.57717833063</v>
      </c>
      <c r="AC11" s="151">
        <v>114070096.76941538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5</v>
      </c>
      <c r="E12" s="145">
        <v>121876.40916152572</v>
      </c>
      <c r="F12" s="146">
        <v>94204.724052973703</v>
      </c>
      <c r="G12" s="146">
        <v>82667.837851593387</v>
      </c>
      <c r="H12" s="146">
        <v>81526.763293765762</v>
      </c>
      <c r="I12" s="146">
        <v>99258.844010844055</v>
      </c>
      <c r="J12" s="146">
        <v>124246.97566100369</v>
      </c>
      <c r="K12" s="146">
        <v>169478.55780960916</v>
      </c>
      <c r="L12" s="146">
        <v>122311.64148473712</v>
      </c>
      <c r="M12" s="146">
        <v>159767.05241759683</v>
      </c>
      <c r="N12" s="146">
        <v>183175.92367839447</v>
      </c>
      <c r="O12" s="146">
        <v>201568.23314238404</v>
      </c>
      <c r="P12" s="146">
        <v>209725.13872437534</v>
      </c>
      <c r="Q12" s="146">
        <v>206819.60465465297</v>
      </c>
      <c r="R12" s="146">
        <v>191573.69244232532</v>
      </c>
      <c r="S12" s="146">
        <v>175369.89100120179</v>
      </c>
      <c r="T12" s="146">
        <v>164230.17785614837</v>
      </c>
      <c r="U12" s="146">
        <v>155364.3835689931</v>
      </c>
      <c r="V12" s="146">
        <v>348017.34880832944</v>
      </c>
      <c r="W12" s="146">
        <v>420366.39374278043</v>
      </c>
      <c r="X12" s="146">
        <v>447698.27487294009</v>
      </c>
      <c r="Y12" s="146">
        <v>425435.17026170442</v>
      </c>
      <c r="Z12" s="146">
        <v>369922.0687331449</v>
      </c>
      <c r="AA12" s="146">
        <v>296956.91104297811</v>
      </c>
      <c r="AB12" s="147">
        <v>228660.39309165813</v>
      </c>
      <c r="AC12" s="152">
        <v>25401112.056828298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7</v>
      </c>
      <c r="E13" s="143">
        <v>130227.94962298516</v>
      </c>
      <c r="F13" s="143">
        <v>100874.75652180902</v>
      </c>
      <c r="G13" s="143">
        <v>82237.488920488075</v>
      </c>
      <c r="H13" s="143">
        <v>72425.780945686216</v>
      </c>
      <c r="I13" s="143">
        <v>72865.946276483635</v>
      </c>
      <c r="J13" s="143">
        <v>78002.2203058413</v>
      </c>
      <c r="K13" s="143">
        <v>94089.272788186601</v>
      </c>
      <c r="L13" s="143">
        <v>62327.729033994976</v>
      </c>
      <c r="M13" s="143">
        <v>96616.552484236381</v>
      </c>
      <c r="N13" s="143">
        <v>123633.62202168802</v>
      </c>
      <c r="O13" s="143">
        <v>141057.10138880095</v>
      </c>
      <c r="P13" s="143">
        <v>150037.04419705266</v>
      </c>
      <c r="Q13" s="143">
        <v>153763.18593564545</v>
      </c>
      <c r="R13" s="143">
        <v>147006.57132302946</v>
      </c>
      <c r="S13" s="143">
        <v>133050.69753991612</v>
      </c>
      <c r="T13" s="143">
        <v>122226.6567846562</v>
      </c>
      <c r="U13" s="143">
        <v>117440.91602710892</v>
      </c>
      <c r="V13" s="143">
        <v>301411.69257469103</v>
      </c>
      <c r="W13" s="143">
        <v>380123.02830737183</v>
      </c>
      <c r="X13" s="143">
        <v>420926.83714113245</v>
      </c>
      <c r="Y13" s="143">
        <v>403873.90281209955</v>
      </c>
      <c r="Z13" s="143">
        <v>346946.98126976553</v>
      </c>
      <c r="AA13" s="143">
        <v>267417.45651953347</v>
      </c>
      <c r="AB13" s="144">
        <v>196536.09801197873</v>
      </c>
      <c r="AC13" s="153">
        <v>29365836.421279266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3621439.2030209131</v>
      </c>
      <c r="F14" s="109">
        <v>2808699.350452506</v>
      </c>
      <c r="G14" s="109">
        <v>2433648.1848691902</v>
      </c>
      <c r="H14" s="109">
        <v>2445891.068015391</v>
      </c>
      <c r="I14" s="109">
        <v>3345516.6666083941</v>
      </c>
      <c r="J14" s="109">
        <v>4981548.2287581796</v>
      </c>
      <c r="K14" s="109">
        <v>6451528.4527921313</v>
      </c>
      <c r="L14" s="109">
        <v>4203181.9217158854</v>
      </c>
      <c r="M14" s="109">
        <v>5243775.937971741</v>
      </c>
      <c r="N14" s="109">
        <v>5894967.2222935781</v>
      </c>
      <c r="O14" s="109">
        <v>6437856.3335709181</v>
      </c>
      <c r="P14" s="109">
        <v>6732827.5822761767</v>
      </c>
      <c r="Q14" s="109">
        <v>6644437.8217531051</v>
      </c>
      <c r="R14" s="109">
        <v>6331208.8938318044</v>
      </c>
      <c r="S14" s="109">
        <v>6126496.3026431939</v>
      </c>
      <c r="T14" s="109">
        <v>5892352.7718559895</v>
      </c>
      <c r="U14" s="109">
        <v>5668781.7714143367</v>
      </c>
      <c r="V14" s="109">
        <v>11979901.082061362</v>
      </c>
      <c r="W14" s="109">
        <v>14086191.526943222</v>
      </c>
      <c r="X14" s="109">
        <v>15017059.389129598</v>
      </c>
      <c r="Y14" s="109">
        <v>14157222.550453283</v>
      </c>
      <c r="Z14" s="109">
        <v>12143302.716609269</v>
      </c>
      <c r="AA14" s="109">
        <v>9340139.6505523548</v>
      </c>
      <c r="AB14" s="142">
        <v>6849070.6179304235</v>
      </c>
      <c r="AC14" s="152">
        <v>168837045.24752295</v>
      </c>
      <c r="AD14" s="152"/>
    </row>
    <row r="15" spans="1:33" ht="15" x14ac:dyDescent="0.2">
      <c r="A15" s="190">
        <v>46419</v>
      </c>
      <c r="B15" s="193">
        <v>167335123.08397993</v>
      </c>
      <c r="C15" s="94" t="s">
        <v>35</v>
      </c>
      <c r="D15" s="95">
        <v>20</v>
      </c>
      <c r="E15" s="148">
        <v>104129.67016532413</v>
      </c>
      <c r="F15" s="149">
        <v>79905.059522184631</v>
      </c>
      <c r="G15" s="149">
        <v>71585.660193951786</v>
      </c>
      <c r="H15" s="149">
        <v>78850.267264397015</v>
      </c>
      <c r="I15" s="149">
        <v>153131.50653896722</v>
      </c>
      <c r="J15" s="149">
        <v>299728.80240344018</v>
      </c>
      <c r="K15" s="149">
        <v>326263.17876323836</v>
      </c>
      <c r="L15" s="149">
        <v>185632.05586270659</v>
      </c>
      <c r="M15" s="149">
        <v>209491.29088111164</v>
      </c>
      <c r="N15" s="149">
        <v>221479.27500188746</v>
      </c>
      <c r="O15" s="149">
        <v>236730.74312723058</v>
      </c>
      <c r="P15" s="149">
        <v>245390.87506789941</v>
      </c>
      <c r="Q15" s="149">
        <v>233699.4805827915</v>
      </c>
      <c r="R15" s="149">
        <v>225884.13031013243</v>
      </c>
      <c r="S15" s="149">
        <v>230091.17979314685</v>
      </c>
      <c r="T15" s="149">
        <v>228869.7739017072</v>
      </c>
      <c r="U15" s="149">
        <v>224711.68793167922</v>
      </c>
      <c r="V15" s="149">
        <v>443228.453828867</v>
      </c>
      <c r="W15" s="149">
        <v>502433.84222914075</v>
      </c>
      <c r="X15" s="149">
        <v>543502.95240336191</v>
      </c>
      <c r="Y15" s="149">
        <v>508552.29045943625</v>
      </c>
      <c r="Z15" s="149">
        <v>425549.0974771874</v>
      </c>
      <c r="AA15" s="149">
        <v>317050.18537234335</v>
      </c>
      <c r="AB15" s="150">
        <v>223084.60081600861</v>
      </c>
      <c r="AC15" s="151">
        <v>126379521.19796284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129610.33470451242</v>
      </c>
      <c r="F16" s="146">
        <v>97967.010107082257</v>
      </c>
      <c r="G16" s="146">
        <v>85428.568356491276</v>
      </c>
      <c r="H16" s="146">
        <v>84601.118406446432</v>
      </c>
      <c r="I16" s="146">
        <v>110071.19627701305</v>
      </c>
      <c r="J16" s="146">
        <v>152059.49535587223</v>
      </c>
      <c r="K16" s="146">
        <v>216830.40614377716</v>
      </c>
      <c r="L16" s="146">
        <v>149205.96587790543</v>
      </c>
      <c r="M16" s="146">
        <v>191192.44608151776</v>
      </c>
      <c r="N16" s="146">
        <v>216788.05264534988</v>
      </c>
      <c r="O16" s="146">
        <v>230907.70195239561</v>
      </c>
      <c r="P16" s="146">
        <v>239384.4756552522</v>
      </c>
      <c r="Q16" s="146">
        <v>233420.14254748728</v>
      </c>
      <c r="R16" s="146">
        <v>211602.12990662252</v>
      </c>
      <c r="S16" s="146">
        <v>192500.64202713664</v>
      </c>
      <c r="T16" s="146">
        <v>181053.24562346152</v>
      </c>
      <c r="U16" s="146">
        <v>171709.55220392343</v>
      </c>
      <c r="V16" s="146">
        <v>381901.80333785736</v>
      </c>
      <c r="W16" s="146">
        <v>448979.61272784456</v>
      </c>
      <c r="X16" s="146">
        <v>485255.60648879356</v>
      </c>
      <c r="Y16" s="146">
        <v>459313.30769182718</v>
      </c>
      <c r="Z16" s="146">
        <v>398098.89552900259</v>
      </c>
      <c r="AA16" s="146">
        <v>316663.84759224427</v>
      </c>
      <c r="AB16" s="147">
        <v>236944.39709953524</v>
      </c>
      <c r="AC16" s="152">
        <v>22485959.81735741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128331.59082275641</v>
      </c>
      <c r="F17" s="143">
        <v>95065.164823251194</v>
      </c>
      <c r="G17" s="143">
        <v>78603.729232587313</v>
      </c>
      <c r="H17" s="143">
        <v>71433.36684226089</v>
      </c>
      <c r="I17" s="143">
        <v>74040.191037058044</v>
      </c>
      <c r="J17" s="143">
        <v>87380.715905642777</v>
      </c>
      <c r="K17" s="143">
        <v>116706.30034883354</v>
      </c>
      <c r="L17" s="143">
        <v>74929.237794363813</v>
      </c>
      <c r="M17" s="143">
        <v>117277.68834215472</v>
      </c>
      <c r="N17" s="143">
        <v>147194.0607984387</v>
      </c>
      <c r="O17" s="143">
        <v>165353.11284793069</v>
      </c>
      <c r="P17" s="143">
        <v>173712.71872066913</v>
      </c>
      <c r="Q17" s="143">
        <v>174771.4850774298</v>
      </c>
      <c r="R17" s="143">
        <v>166085.03495641201</v>
      </c>
      <c r="S17" s="143">
        <v>150920.84190860571</v>
      </c>
      <c r="T17" s="143">
        <v>140000.87655090337</v>
      </c>
      <c r="U17" s="143">
        <v>136924.7184784867</v>
      </c>
      <c r="V17" s="143">
        <v>337453.40369876474</v>
      </c>
      <c r="W17" s="143">
        <v>410163.38772590057</v>
      </c>
      <c r="X17" s="143">
        <v>470727.04517483612</v>
      </c>
      <c r="Y17" s="143">
        <v>449948.53042514727</v>
      </c>
      <c r="Z17" s="143">
        <v>380780.58966181247</v>
      </c>
      <c r="AA17" s="143">
        <v>278057.09386655357</v>
      </c>
      <c r="AB17" s="144">
        <v>191549.63212413157</v>
      </c>
      <c r="AC17" s="153">
        <v>18469642.068659723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3114361.105415558</v>
      </c>
      <c r="F18" s="109">
        <v>2370229.8901650263</v>
      </c>
      <c r="G18" s="109">
        <v>2087842.3942353502</v>
      </c>
      <c r="H18" s="109">
        <v>2201143.2862827694</v>
      </c>
      <c r="I18" s="109">
        <v>3799075.6800356288</v>
      </c>
      <c r="J18" s="109">
        <v>6952336.8931148639</v>
      </c>
      <c r="K18" s="109">
        <v>7859410.4012352088</v>
      </c>
      <c r="L18" s="109">
        <v>4609181.9319432089</v>
      </c>
      <c r="M18" s="109">
        <v>5423706.355316923</v>
      </c>
      <c r="N18" s="109">
        <v>5885513.9538129037</v>
      </c>
      <c r="O18" s="109">
        <v>6319658.1217459179</v>
      </c>
      <c r="P18" s="109">
        <v>6560206.2788616735</v>
      </c>
      <c r="Q18" s="109">
        <v>6306756.1221554978</v>
      </c>
      <c r="R18" s="109">
        <v>6028431.2656547865</v>
      </c>
      <c r="S18" s="109">
        <v>5975509.5316059068</v>
      </c>
      <c r="T18" s="109">
        <v>5861611.9667316033</v>
      </c>
      <c r="U18" s="109">
        <v>5728770.8413632251</v>
      </c>
      <c r="V18" s="109">
        <v>11741989.904723827</v>
      </c>
      <c r="W18" s="109">
        <v>13485248.846397795</v>
      </c>
      <c r="X18" s="109">
        <v>14693989.654721757</v>
      </c>
      <c r="Y18" s="109">
        <v>13808093.161656622</v>
      </c>
      <c r="Z18" s="109">
        <v>11626499.890307007</v>
      </c>
      <c r="AA18" s="109">
        <v>8719887.4732820578</v>
      </c>
      <c r="AB18" s="142">
        <v>6175668.1332148388</v>
      </c>
      <c r="AC18" s="152">
        <v>167335123.08397996</v>
      </c>
      <c r="AD18" s="152"/>
    </row>
    <row r="19" spans="1:33" ht="15" x14ac:dyDescent="0.2">
      <c r="A19" s="192">
        <v>46447</v>
      </c>
      <c r="B19" s="193">
        <v>177488300.80323631</v>
      </c>
      <c r="C19" s="94" t="s">
        <v>35</v>
      </c>
      <c r="D19" s="95">
        <v>20</v>
      </c>
      <c r="E19" s="148">
        <v>112742.24586168111</v>
      </c>
      <c r="F19" s="149">
        <v>87143.185220549829</v>
      </c>
      <c r="G19" s="149">
        <v>79228.792884562572</v>
      </c>
      <c r="H19" s="149">
        <v>86246.248140759577</v>
      </c>
      <c r="I19" s="149">
        <v>155641.24837036044</v>
      </c>
      <c r="J19" s="149">
        <v>288917.71034766891</v>
      </c>
      <c r="K19" s="149">
        <v>316911.67230535694</v>
      </c>
      <c r="L19" s="149">
        <v>184852.29863133948</v>
      </c>
      <c r="M19" s="149">
        <v>210057.18421987168</v>
      </c>
      <c r="N19" s="149">
        <v>221781.37966100432</v>
      </c>
      <c r="O19" s="149">
        <v>236446.45352857231</v>
      </c>
      <c r="P19" s="149">
        <v>244957.5749241192</v>
      </c>
      <c r="Q19" s="149">
        <v>235293.67738801162</v>
      </c>
      <c r="R19" s="149">
        <v>226590.73412455581</v>
      </c>
      <c r="S19" s="149">
        <v>230720.10554136988</v>
      </c>
      <c r="T19" s="149">
        <v>229835.859951327</v>
      </c>
      <c r="U19" s="149">
        <v>225769.18184369724</v>
      </c>
      <c r="V19" s="149">
        <v>445301.07497155771</v>
      </c>
      <c r="W19" s="149">
        <v>502973.85000720184</v>
      </c>
      <c r="X19" s="149">
        <v>531900.21241315</v>
      </c>
      <c r="Y19" s="149">
        <v>495467.27453555877</v>
      </c>
      <c r="Z19" s="149">
        <v>420537.8803997275</v>
      </c>
      <c r="AA19" s="149">
        <v>318560.8386293478</v>
      </c>
      <c r="AB19" s="150">
        <v>229480.83141067615</v>
      </c>
      <c r="AC19" s="151">
        <v>126347150.30624056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121687.36618702709</v>
      </c>
      <c r="F20" s="146">
        <v>93199.601069337179</v>
      </c>
      <c r="G20" s="146">
        <v>82743.363809859671</v>
      </c>
      <c r="H20" s="146">
        <v>80930.298906674041</v>
      </c>
      <c r="I20" s="146">
        <v>103747.64275204304</v>
      </c>
      <c r="J20" s="146">
        <v>135640.07793889011</v>
      </c>
      <c r="K20" s="146">
        <v>194532.59036216888</v>
      </c>
      <c r="L20" s="146">
        <v>135959.62390522388</v>
      </c>
      <c r="M20" s="146">
        <v>175251.4117376334</v>
      </c>
      <c r="N20" s="146">
        <v>199696.10197857127</v>
      </c>
      <c r="O20" s="146">
        <v>217172.39751952919</v>
      </c>
      <c r="P20" s="146">
        <v>224616.05591452384</v>
      </c>
      <c r="Q20" s="146">
        <v>220629.91728239867</v>
      </c>
      <c r="R20" s="146">
        <v>203505.3905906775</v>
      </c>
      <c r="S20" s="146">
        <v>186019.66849521751</v>
      </c>
      <c r="T20" s="146">
        <v>174551.23689865714</v>
      </c>
      <c r="U20" s="146">
        <v>166876.67037485226</v>
      </c>
      <c r="V20" s="146">
        <v>364252.26260804286</v>
      </c>
      <c r="W20" s="146">
        <v>432207.50559594261</v>
      </c>
      <c r="X20" s="146">
        <v>461343.89137039258</v>
      </c>
      <c r="Y20" s="146">
        <v>430579.8112794825</v>
      </c>
      <c r="Z20" s="146">
        <v>377093.34458566993</v>
      </c>
      <c r="AA20" s="146">
        <v>304996.31942906644</v>
      </c>
      <c r="AB20" s="147">
        <v>236478.45754040556</v>
      </c>
      <c r="AC20" s="152">
        <v>21294844.032529145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7</v>
      </c>
      <c r="E21" s="143">
        <v>115727.76948617293</v>
      </c>
      <c r="F21" s="143">
        <v>85056.060279127181</v>
      </c>
      <c r="G21" s="143">
        <v>71437.619775876912</v>
      </c>
      <c r="H21" s="143">
        <v>65702.755013605463</v>
      </c>
      <c r="I21" s="143">
        <v>70857.401145218406</v>
      </c>
      <c r="J21" s="143">
        <v>77158.31942007551</v>
      </c>
      <c r="K21" s="143">
        <v>104487.23489769704</v>
      </c>
      <c r="L21" s="143">
        <v>68664.694417833482</v>
      </c>
      <c r="M21" s="143">
        <v>108668.33988422898</v>
      </c>
      <c r="N21" s="143">
        <v>134006.58383208603</v>
      </c>
      <c r="O21" s="143">
        <v>152899.75860770073</v>
      </c>
      <c r="P21" s="143">
        <v>162124.35290000975</v>
      </c>
      <c r="Q21" s="143">
        <v>164740.79364083553</v>
      </c>
      <c r="R21" s="143">
        <v>155525.31078303693</v>
      </c>
      <c r="S21" s="143">
        <v>140130.69756474215</v>
      </c>
      <c r="T21" s="143">
        <v>129949.30768499416</v>
      </c>
      <c r="U21" s="143">
        <v>127321.38764834411</v>
      </c>
      <c r="V21" s="143">
        <v>310039.20592458954</v>
      </c>
      <c r="W21" s="143">
        <v>380635.45492902177</v>
      </c>
      <c r="X21" s="143">
        <v>424585.98900992854</v>
      </c>
      <c r="Y21" s="143">
        <v>405104.99173717486</v>
      </c>
      <c r="Z21" s="143">
        <v>348620.18689890206</v>
      </c>
      <c r="AA21" s="143">
        <v>267336.65933850053</v>
      </c>
      <c r="AB21" s="144">
        <v>192977.19153267035</v>
      </c>
      <c r="AC21" s="153">
        <v>29846306.464466605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3551688.7683849409</v>
      </c>
      <c r="F22" s="109">
        <v>2711054.5306422357</v>
      </c>
      <c r="G22" s="109">
        <v>2415612.6513618287</v>
      </c>
      <c r="H22" s="109">
        <v>2508565.4435371258</v>
      </c>
      <c r="I22" s="109">
        <v>4023817.3464319101</v>
      </c>
      <c r="J22" s="109">
        <v>6861022.7546494678</v>
      </c>
      <c r="K22" s="109">
        <v>7847774.4518396938</v>
      </c>
      <c r="L22" s="109">
        <v>4721537.329172519</v>
      </c>
      <c r="M22" s="109">
        <v>5662827.7105375705</v>
      </c>
      <c r="N22" s="109">
        <v>6172458.0879589738</v>
      </c>
      <c r="O22" s="109">
        <v>6667916.9709034674</v>
      </c>
      <c r="P22" s="109">
        <v>6932486.192440547</v>
      </c>
      <c r="Q22" s="109">
        <v>6741578.7723756749</v>
      </c>
      <c r="R22" s="109">
        <v>6434513.4203350842</v>
      </c>
      <c r="S22" s="109">
        <v>6339395.6677614627</v>
      </c>
      <c r="T22" s="109">
        <v>6204567.3004161278</v>
      </c>
      <c r="U22" s="109">
        <v>6074140.0319117624</v>
      </c>
      <c r="V22" s="109">
        <v>12533304.991335452</v>
      </c>
      <c r="W22" s="109">
        <v>14452755.207030959</v>
      </c>
      <c r="X22" s="109">
        <v>15455481.736814069</v>
      </c>
      <c r="Y22" s="109">
        <v>14467399.67798933</v>
      </c>
      <c r="Z22" s="109">
        <v>12359472.294629544</v>
      </c>
      <c r="AA22" s="109">
        <v>9462558.6656727251</v>
      </c>
      <c r="AB22" s="142">
        <v>6886370.7991038375</v>
      </c>
      <c r="AC22" s="152">
        <v>177488300.80323631</v>
      </c>
      <c r="AD22" s="152"/>
    </row>
    <row r="23" spans="1:33" ht="15" x14ac:dyDescent="0.2">
      <c r="A23" s="190">
        <v>46478</v>
      </c>
      <c r="B23" s="193">
        <v>171412341.98374844</v>
      </c>
      <c r="C23" s="94" t="s">
        <v>35</v>
      </c>
      <c r="D23" s="95">
        <v>22</v>
      </c>
      <c r="E23" s="148">
        <v>98098.677304700352</v>
      </c>
      <c r="F23" s="149">
        <v>75692.724849847669</v>
      </c>
      <c r="G23" s="149">
        <v>66699.766707660106</v>
      </c>
      <c r="H23" s="149">
        <v>75117.618856522764</v>
      </c>
      <c r="I23" s="149">
        <v>144633.94228307073</v>
      </c>
      <c r="J23" s="149">
        <v>275906.63523017126</v>
      </c>
      <c r="K23" s="149">
        <v>305896.15227011056</v>
      </c>
      <c r="L23" s="149">
        <v>176359.95346843009</v>
      </c>
      <c r="M23" s="149">
        <v>199748.33103474166</v>
      </c>
      <c r="N23" s="149">
        <v>210550.75842504748</v>
      </c>
      <c r="O23" s="149">
        <v>225121.89849483236</v>
      </c>
      <c r="P23" s="149">
        <v>234631.46330906663</v>
      </c>
      <c r="Q23" s="149">
        <v>223702.51587727346</v>
      </c>
      <c r="R23" s="149">
        <v>215559.63098742624</v>
      </c>
      <c r="S23" s="149">
        <v>220692.49270199996</v>
      </c>
      <c r="T23" s="149">
        <v>221112.3984847907</v>
      </c>
      <c r="U23" s="149">
        <v>215800.52751146306</v>
      </c>
      <c r="V23" s="149">
        <v>432429.77573825105</v>
      </c>
      <c r="W23" s="149">
        <v>495083.14751415764</v>
      </c>
      <c r="X23" s="149">
        <v>517416.60227097664</v>
      </c>
      <c r="Y23" s="149">
        <v>480342.82841856033</v>
      </c>
      <c r="Z23" s="149">
        <v>403628.16181822127</v>
      </c>
      <c r="AA23" s="149">
        <v>301666.49105628912</v>
      </c>
      <c r="AB23" s="150">
        <v>215547.39262763958</v>
      </c>
      <c r="AC23" s="151">
        <v>132691677.51930752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119209.99978173428</v>
      </c>
      <c r="F24" s="146">
        <v>92106.990618359385</v>
      </c>
      <c r="G24" s="146">
        <v>78712.288561067544</v>
      </c>
      <c r="H24" s="146">
        <v>78434.147213181117</v>
      </c>
      <c r="I24" s="146">
        <v>103771.31464819174</v>
      </c>
      <c r="J24" s="146">
        <v>142093.74803833128</v>
      </c>
      <c r="K24" s="146">
        <v>210450.55440280199</v>
      </c>
      <c r="L24" s="146">
        <v>144335.22402370643</v>
      </c>
      <c r="M24" s="146">
        <v>181833.69874609268</v>
      </c>
      <c r="N24" s="146">
        <v>203274.92834094787</v>
      </c>
      <c r="O24" s="146">
        <v>217704.59568045576</v>
      </c>
      <c r="P24" s="146">
        <v>227621.15149244154</v>
      </c>
      <c r="Q24" s="146">
        <v>221993.33882913765</v>
      </c>
      <c r="R24" s="146">
        <v>202444.90223849416</v>
      </c>
      <c r="S24" s="146">
        <v>183623.06189093139</v>
      </c>
      <c r="T24" s="146">
        <v>173734.25143671746</v>
      </c>
      <c r="U24" s="146">
        <v>165003.96930252342</v>
      </c>
      <c r="V24" s="146">
        <v>368873.9843719916</v>
      </c>
      <c r="W24" s="146">
        <v>440661.96773646685</v>
      </c>
      <c r="X24" s="146">
        <v>456856.80927169597</v>
      </c>
      <c r="Y24" s="146">
        <v>427840.5407206915</v>
      </c>
      <c r="Z24" s="146">
        <v>371061.82894679462</v>
      </c>
      <c r="AA24" s="146">
        <v>296031.00739442598</v>
      </c>
      <c r="AB24" s="147">
        <v>219966.3958131051</v>
      </c>
      <c r="AC24" s="152">
        <v>21310562.798001144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4</v>
      </c>
      <c r="E25" s="143">
        <v>115529.68252240344</v>
      </c>
      <c r="F25" s="143">
        <v>84476.07104007779</v>
      </c>
      <c r="G25" s="143">
        <v>67447.741978167309</v>
      </c>
      <c r="H25" s="143">
        <v>62078.537412885082</v>
      </c>
      <c r="I25" s="143">
        <v>67132.751616041482</v>
      </c>
      <c r="J25" s="143">
        <v>72228.31256378509</v>
      </c>
      <c r="K25" s="143">
        <v>108597.69103021435</v>
      </c>
      <c r="L25" s="143">
        <v>74814.648262229923</v>
      </c>
      <c r="M25" s="143">
        <v>111856.54845393776</v>
      </c>
      <c r="N25" s="143">
        <v>136649.61101299338</v>
      </c>
      <c r="O25" s="143">
        <v>152059.96856435589</v>
      </c>
      <c r="P25" s="143">
        <v>162129.22588520264</v>
      </c>
      <c r="Q25" s="143">
        <v>166816.73340244507</v>
      </c>
      <c r="R25" s="143">
        <v>159791.12525820272</v>
      </c>
      <c r="S25" s="143">
        <v>144359.5706782765</v>
      </c>
      <c r="T25" s="143">
        <v>134848.39971760986</v>
      </c>
      <c r="U25" s="143">
        <v>131566.80691594287</v>
      </c>
      <c r="V25" s="143">
        <v>332110.87899979251</v>
      </c>
      <c r="W25" s="143">
        <v>405836.35050130246</v>
      </c>
      <c r="X25" s="143">
        <v>445019.7582339801</v>
      </c>
      <c r="Y25" s="143">
        <v>422507.30903882359</v>
      </c>
      <c r="Z25" s="143">
        <v>355964.17030929972</v>
      </c>
      <c r="AA25" s="143">
        <v>260458.81533658359</v>
      </c>
      <c r="AB25" s="144">
        <v>178244.70787539118</v>
      </c>
      <c r="AC25" s="153">
        <v>17410101.666439775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3097129.6299199588</v>
      </c>
      <c r="F26" s="109">
        <v>2371572.1933303978</v>
      </c>
      <c r="G26" s="109">
        <v>2052034.9897254617</v>
      </c>
      <c r="H26" s="109">
        <v>2214638.3533477657</v>
      </c>
      <c r="I26" s="109">
        <v>3865562.9952844889</v>
      </c>
      <c r="J26" s="109">
        <v>6927234.2174722329</v>
      </c>
      <c r="K26" s="109">
        <v>8005908.3316744976</v>
      </c>
      <c r="L26" s="109">
        <v>4756518.4654492075</v>
      </c>
      <c r="M26" s="109">
        <v>5569224.271564438</v>
      </c>
      <c r="N26" s="109">
        <v>5991814.8427668102</v>
      </c>
      <c r="O26" s="109">
        <v>6431740.0238655582</v>
      </c>
      <c r="P26" s="109">
        <v>6720893.7023100425</v>
      </c>
      <c r="Q26" s="109">
        <v>6476695.6382263461</v>
      </c>
      <c r="R26" s="109">
        <v>6191255.9917101646</v>
      </c>
      <c r="S26" s="109">
        <v>6167165.3697208306</v>
      </c>
      <c r="T26" s="109">
        <v>6098803.3712827042</v>
      </c>
      <c r="U26" s="109">
        <v>5933894.7101260526</v>
      </c>
      <c r="V26" s="109">
        <v>12317394.519728659</v>
      </c>
      <c r="W26" s="109">
        <v>14277822.518262547</v>
      </c>
      <c r="X26" s="109">
        <v>14990671.519984191</v>
      </c>
      <c r="Y26" s="109">
        <v>13968933.624246387</v>
      </c>
      <c r="Z26" s="109">
        <v>11787923.557025246</v>
      </c>
      <c r="AA26" s="109">
        <v>8862622.0941623989</v>
      </c>
      <c r="AB26" s="142">
        <v>6334887.0525620561</v>
      </c>
      <c r="AC26" s="152">
        <v>171412341.98374844</v>
      </c>
      <c r="AD26" s="152"/>
    </row>
    <row r="27" spans="1:33" ht="15" x14ac:dyDescent="0.2">
      <c r="A27" s="190">
        <v>46508</v>
      </c>
      <c r="B27" s="193">
        <v>184318885.20059291</v>
      </c>
      <c r="C27" s="94" t="s">
        <v>35</v>
      </c>
      <c r="D27" s="95">
        <v>19</v>
      </c>
      <c r="E27" s="148">
        <v>110428.48048788637</v>
      </c>
      <c r="F27" s="149">
        <v>87336.465882091303</v>
      </c>
      <c r="G27" s="149">
        <v>77044.9923029364</v>
      </c>
      <c r="H27" s="149">
        <v>86468.584711199364</v>
      </c>
      <c r="I27" s="149">
        <v>161782.36066402064</v>
      </c>
      <c r="J27" s="149">
        <v>298284.49268701463</v>
      </c>
      <c r="K27" s="149">
        <v>331478.50926441047</v>
      </c>
      <c r="L27" s="149">
        <v>193307.51570884028</v>
      </c>
      <c r="M27" s="149">
        <v>218017.89030703457</v>
      </c>
      <c r="N27" s="149">
        <v>229861.03557777742</v>
      </c>
      <c r="O27" s="149">
        <v>245406.40899429907</v>
      </c>
      <c r="P27" s="149">
        <v>252914.73088148754</v>
      </c>
      <c r="Q27" s="149">
        <v>240864.83803955727</v>
      </c>
      <c r="R27" s="149">
        <v>231849.94490627575</v>
      </c>
      <c r="S27" s="149">
        <v>236784.88072551193</v>
      </c>
      <c r="T27" s="149">
        <v>237828.52748344149</v>
      </c>
      <c r="U27" s="149">
        <v>232897.55331835817</v>
      </c>
      <c r="V27" s="149">
        <v>462473.62657931366</v>
      </c>
      <c r="W27" s="149">
        <v>531931.41250049148</v>
      </c>
      <c r="X27" s="149">
        <v>552131.79745750967</v>
      </c>
      <c r="Y27" s="149">
        <v>512271.67329619377</v>
      </c>
      <c r="Z27" s="149">
        <v>434063.21459627454</v>
      </c>
      <c r="AA27" s="149">
        <v>321663.34864711098</v>
      </c>
      <c r="AB27" s="150">
        <v>229524.66328517048</v>
      </c>
      <c r="AC27" s="151">
        <v>123815722.01777993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131291.11595102589</v>
      </c>
      <c r="F28" s="146">
        <v>101737.88856014537</v>
      </c>
      <c r="G28" s="146">
        <v>88005.290005959672</v>
      </c>
      <c r="H28" s="146">
        <v>89169.149305057566</v>
      </c>
      <c r="I28" s="146">
        <v>117171.46116490252</v>
      </c>
      <c r="J28" s="146">
        <v>148807.74096731076</v>
      </c>
      <c r="K28" s="146">
        <v>227873.4371416904</v>
      </c>
      <c r="L28" s="146">
        <v>159156.03433646355</v>
      </c>
      <c r="M28" s="146">
        <v>198846.27663361566</v>
      </c>
      <c r="N28" s="146">
        <v>221289.34944295738</v>
      </c>
      <c r="O28" s="146">
        <v>235310.7925429258</v>
      </c>
      <c r="P28" s="146">
        <v>243800.70479436708</v>
      </c>
      <c r="Q28" s="146">
        <v>237186.53019558158</v>
      </c>
      <c r="R28" s="146">
        <v>216765.89990532919</v>
      </c>
      <c r="S28" s="146">
        <v>196926.75006681777</v>
      </c>
      <c r="T28" s="146">
        <v>185291.16259543531</v>
      </c>
      <c r="U28" s="146">
        <v>180018.46357608878</v>
      </c>
      <c r="V28" s="146">
        <v>392043.13050708902</v>
      </c>
      <c r="W28" s="146">
        <v>464321.24759003602</v>
      </c>
      <c r="X28" s="146">
        <v>482892.30470893654</v>
      </c>
      <c r="Y28" s="146">
        <v>453730.9278716704</v>
      </c>
      <c r="Z28" s="146">
        <v>394081.55452804937</v>
      </c>
      <c r="AA28" s="146">
        <v>309670.42504843627</v>
      </c>
      <c r="AB28" s="147">
        <v>230462.48017600831</v>
      </c>
      <c r="AC28" s="152">
        <v>22823400.4704636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8</v>
      </c>
      <c r="E29" s="143">
        <v>122330.3158855112</v>
      </c>
      <c r="F29" s="143">
        <v>91512.319617105488</v>
      </c>
      <c r="G29" s="143">
        <v>76020.438268683254</v>
      </c>
      <c r="H29" s="143">
        <v>70080.348180069283</v>
      </c>
      <c r="I29" s="143">
        <v>78646.262299016598</v>
      </c>
      <c r="J29" s="143">
        <v>81939.465059489637</v>
      </c>
      <c r="K29" s="143">
        <v>127218.46039120162</v>
      </c>
      <c r="L29" s="143">
        <v>86424.869088081789</v>
      </c>
      <c r="M29" s="143">
        <v>128622.55756600469</v>
      </c>
      <c r="N29" s="143">
        <v>158711.24756480585</v>
      </c>
      <c r="O29" s="143">
        <v>177114.2880899825</v>
      </c>
      <c r="P29" s="143">
        <v>186938.27774278159</v>
      </c>
      <c r="Q29" s="143">
        <v>185649.43969651009</v>
      </c>
      <c r="R29" s="143">
        <v>173788.52157565052</v>
      </c>
      <c r="S29" s="143">
        <v>156379.83163360888</v>
      </c>
      <c r="T29" s="143">
        <v>146410.9116943969</v>
      </c>
      <c r="U29" s="143">
        <v>142963.38909105005</v>
      </c>
      <c r="V29" s="143">
        <v>350555.87133587385</v>
      </c>
      <c r="W29" s="143">
        <v>427495.05589252687</v>
      </c>
      <c r="X29" s="143">
        <v>457069.72465777543</v>
      </c>
      <c r="Y29" s="143">
        <v>431341.5785188427</v>
      </c>
      <c r="Z29" s="143">
        <v>368281.15519252862</v>
      </c>
      <c r="AA29" s="143">
        <v>282177.94065196865</v>
      </c>
      <c r="AB29" s="144">
        <v>202298.06935020568</v>
      </c>
      <c r="AC29" s="153">
        <v>37679762.712349378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3601948.1201580344</v>
      </c>
      <c r="F30" s="109">
        <v>2798442.9629371599</v>
      </c>
      <c r="G30" s="109">
        <v>2424039.5199290966</v>
      </c>
      <c r="H30" s="109">
        <v>2560222.4921735725</v>
      </c>
      <c r="I30" s="109">
        <v>4171720.7956681349</v>
      </c>
      <c r="J30" s="109">
        <v>6918152.0453984374</v>
      </c>
      <c r="K30" s="109">
        <v>8227333.1077201739</v>
      </c>
      <c r="L30" s="109">
        <v>5000865.8885184741</v>
      </c>
      <c r="M30" s="109">
        <v>5966705.4828961566</v>
      </c>
      <c r="N30" s="109">
        <v>6522207.0542680472</v>
      </c>
      <c r="O30" s="109">
        <v>7020879.2457832452</v>
      </c>
      <c r="P30" s="109">
        <v>7276088.9278679844</v>
      </c>
      <c r="Q30" s="109">
        <v>7010373.5611059945</v>
      </c>
      <c r="R30" s="109">
        <v>6662520.7254457604</v>
      </c>
      <c r="S30" s="109">
        <v>6537658.387120869</v>
      </c>
      <c r="T30" s="109">
        <v>6431193.9661223041</v>
      </c>
      <c r="U30" s="109">
        <v>6288834.4800815601</v>
      </c>
      <c r="V30" s="109">
        <v>13159618.397722308</v>
      </c>
      <c r="W30" s="109">
        <v>15383942.275009697</v>
      </c>
      <c r="X30" s="109">
        <v>16078631.167790635</v>
      </c>
      <c r="Y30" s="109">
        <v>14998818.132265106</v>
      </c>
      <c r="Z30" s="109">
        <v>12769776.536981642</v>
      </c>
      <c r="AA30" s="109">
        <v>9607708.8497046027</v>
      </c>
      <c r="AB30" s="142">
        <v>6901203.0779239181</v>
      </c>
      <c r="AC30" s="152">
        <v>184318885.20059291</v>
      </c>
      <c r="AD30" s="152"/>
    </row>
    <row r="31" spans="1:33" ht="15" x14ac:dyDescent="0.2">
      <c r="A31" s="190">
        <v>46539</v>
      </c>
      <c r="B31" s="193">
        <v>163372126.84295428</v>
      </c>
      <c r="C31" s="94" t="s">
        <v>35</v>
      </c>
      <c r="D31" s="95">
        <v>21</v>
      </c>
      <c r="E31" s="148">
        <v>101290.74956326322</v>
      </c>
      <c r="F31" s="149">
        <v>77291.019478304501</v>
      </c>
      <c r="G31" s="149">
        <v>67591.570887626804</v>
      </c>
      <c r="H31" s="149">
        <v>74468.748922423852</v>
      </c>
      <c r="I31" s="149">
        <v>131132.92349169604</v>
      </c>
      <c r="J31" s="149">
        <v>225553.84908093154</v>
      </c>
      <c r="K31" s="149">
        <v>289310.97155346378</v>
      </c>
      <c r="L31" s="149">
        <v>159684.90072959906</v>
      </c>
      <c r="M31" s="149">
        <v>185878.89529686255</v>
      </c>
      <c r="N31" s="149">
        <v>198738.57625183545</v>
      </c>
      <c r="O31" s="149">
        <v>213010.54030303337</v>
      </c>
      <c r="P31" s="149">
        <v>221665.92713296643</v>
      </c>
      <c r="Q31" s="149">
        <v>214645.49342167293</v>
      </c>
      <c r="R31" s="149">
        <v>204027.75535632588</v>
      </c>
      <c r="S31" s="149">
        <v>205059.79632933222</v>
      </c>
      <c r="T31" s="149">
        <v>200748.4215926007</v>
      </c>
      <c r="U31" s="149">
        <v>193752.27042600076</v>
      </c>
      <c r="V31" s="149">
        <v>434011.8839985407</v>
      </c>
      <c r="W31" s="149">
        <v>496238.99314417492</v>
      </c>
      <c r="X31" s="149">
        <v>516414.8501975594</v>
      </c>
      <c r="Y31" s="149">
        <v>480000.13910809509</v>
      </c>
      <c r="Z31" s="149">
        <v>406698.42793081945</v>
      </c>
      <c r="AA31" s="149">
        <v>308345.18033872673</v>
      </c>
      <c r="AB31" s="150">
        <v>220896.83729961692</v>
      </c>
      <c r="AC31" s="151">
        <v>122355633.15854493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120499.97325606729</v>
      </c>
      <c r="F32" s="146">
        <v>92766.687583779494</v>
      </c>
      <c r="G32" s="146">
        <v>80177.119865492656</v>
      </c>
      <c r="H32" s="146">
        <v>80508.724024117546</v>
      </c>
      <c r="I32" s="146">
        <v>105560.72563017103</v>
      </c>
      <c r="J32" s="146">
        <v>129855.03438539541</v>
      </c>
      <c r="K32" s="146">
        <v>205099.81754878885</v>
      </c>
      <c r="L32" s="146">
        <v>124267.2366799094</v>
      </c>
      <c r="M32" s="146">
        <v>161797.5724522883</v>
      </c>
      <c r="N32" s="146">
        <v>183265.82339138156</v>
      </c>
      <c r="O32" s="146">
        <v>197679.81357194719</v>
      </c>
      <c r="P32" s="146">
        <v>204067.90639800808</v>
      </c>
      <c r="Q32" s="146">
        <v>197853.87129088811</v>
      </c>
      <c r="R32" s="146">
        <v>179663.72006607082</v>
      </c>
      <c r="S32" s="146">
        <v>163617.70295712203</v>
      </c>
      <c r="T32" s="146">
        <v>152244.59901410178</v>
      </c>
      <c r="U32" s="146">
        <v>142006.38835813166</v>
      </c>
      <c r="V32" s="146">
        <v>364614.39360932377</v>
      </c>
      <c r="W32" s="146">
        <v>435005.19607734494</v>
      </c>
      <c r="X32" s="146">
        <v>459389.46043469885</v>
      </c>
      <c r="Y32" s="146">
        <v>430581.59646772349</v>
      </c>
      <c r="Z32" s="146">
        <v>376824.2707455749</v>
      </c>
      <c r="AA32" s="146">
        <v>303253.30396241992</v>
      </c>
      <c r="AB32" s="147">
        <v>225600.3064640974</v>
      </c>
      <c r="AC32" s="152">
        <v>20464804.976939376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5</v>
      </c>
      <c r="E33" s="143">
        <v>113733.28434797755</v>
      </c>
      <c r="F33" s="143">
        <v>83641.42537584572</v>
      </c>
      <c r="G33" s="143">
        <v>67335.871883955304</v>
      </c>
      <c r="H33" s="143">
        <v>61355.602921432612</v>
      </c>
      <c r="I33" s="143">
        <v>68007.802584174569</v>
      </c>
      <c r="J33" s="143">
        <v>65153.399220498199</v>
      </c>
      <c r="K33" s="143">
        <v>107336.2902285867</v>
      </c>
      <c r="L33" s="143">
        <v>56591.219519529986</v>
      </c>
      <c r="M33" s="143">
        <v>93385.414273322749</v>
      </c>
      <c r="N33" s="143">
        <v>120627.92465702482</v>
      </c>
      <c r="O33" s="143">
        <v>136256.58832171623</v>
      </c>
      <c r="P33" s="143">
        <v>145404.44812256258</v>
      </c>
      <c r="Q33" s="143">
        <v>146546.3097336693</v>
      </c>
      <c r="R33" s="143">
        <v>137268.92544966427</v>
      </c>
      <c r="S33" s="143">
        <v>120949.14529838764</v>
      </c>
      <c r="T33" s="143">
        <v>109845.7875040705</v>
      </c>
      <c r="U33" s="143">
        <v>105009.0744146784</v>
      </c>
      <c r="V33" s="143">
        <v>310676.79745305871</v>
      </c>
      <c r="W33" s="143">
        <v>390759.14144736534</v>
      </c>
      <c r="X33" s="143">
        <v>431596.54221272882</v>
      </c>
      <c r="Y33" s="143">
        <v>413636.62229398952</v>
      </c>
      <c r="Z33" s="143">
        <v>354999.6541108875</v>
      </c>
      <c r="AA33" s="143">
        <v>274625.42639180366</v>
      </c>
      <c r="AB33" s="144">
        <v>195595.04372706465</v>
      </c>
      <c r="AC33" s="153">
        <v>20551688.707469977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3177772.0555926841</v>
      </c>
      <c r="F34" s="109">
        <v>2412385.2862587413</v>
      </c>
      <c r="G34" s="109">
        <v>2076810.82752191</v>
      </c>
      <c r="H34" s="109">
        <v>2192656.638074534</v>
      </c>
      <c r="I34" s="109">
        <v>3516073.3087671739</v>
      </c>
      <c r="J34" s="109">
        <v>5581817.9643436354</v>
      </c>
      <c r="K34" s="109">
        <v>7432611.1239608284</v>
      </c>
      <c r="L34" s="109">
        <v>4133407.9596388675</v>
      </c>
      <c r="M34" s="109">
        <v>5017574.1624098802</v>
      </c>
      <c r="N34" s="109">
        <v>5509713.0181391947</v>
      </c>
      <c r="O34" s="109">
        <v>5945223.5422600713</v>
      </c>
      <c r="P34" s="109">
        <v>6198278.335997141</v>
      </c>
      <c r="Q34" s="109">
        <v>6031702.3956870306</v>
      </c>
      <c r="R34" s="109">
        <v>5689582.3699954487</v>
      </c>
      <c r="S34" s="109">
        <v>5565472.2612364031</v>
      </c>
      <c r="T34" s="109">
        <v>5373924.1870213738</v>
      </c>
      <c r="U34" s="109">
        <v>5161868.6044519348</v>
      </c>
      <c r="V34" s="109">
        <v>12126091.125671942</v>
      </c>
      <c r="W34" s="109">
        <v>14114835.34757388</v>
      </c>
      <c r="X34" s="109">
        <v>14840252.406951187</v>
      </c>
      <c r="Y34" s="109">
        <v>13870512.418610837</v>
      </c>
      <c r="Z34" s="109">
        <v>11822962.340083947</v>
      </c>
      <c r="AA34" s="109">
        <v>9061389.1349219605</v>
      </c>
      <c r="AB34" s="142">
        <v>6519210.0277836686</v>
      </c>
      <c r="AC34" s="152">
        <v>163372126.84295428</v>
      </c>
      <c r="AD34" s="152"/>
    </row>
    <row r="35" spans="1:33" ht="15" x14ac:dyDescent="0.2">
      <c r="A35" s="190">
        <v>46569</v>
      </c>
      <c r="B35" s="193">
        <v>149499461.62421298</v>
      </c>
      <c r="C35" s="94" t="s">
        <v>35</v>
      </c>
      <c r="D35" s="95">
        <v>20</v>
      </c>
      <c r="E35" s="148">
        <v>57455.774824729153</v>
      </c>
      <c r="F35" s="149">
        <v>32574.646753281337</v>
      </c>
      <c r="G35" s="149">
        <v>21594.875712091361</v>
      </c>
      <c r="H35" s="149">
        <v>22658.448850943299</v>
      </c>
      <c r="I35" s="149">
        <v>71265.490763708003</v>
      </c>
      <c r="J35" s="149">
        <v>193949.23268505879</v>
      </c>
      <c r="K35" s="149">
        <v>247849.69561103106</v>
      </c>
      <c r="L35" s="149">
        <v>106831.54566496365</v>
      </c>
      <c r="M35" s="149">
        <v>136592.39442748396</v>
      </c>
      <c r="N35" s="149">
        <v>155351.81587831659</v>
      </c>
      <c r="O35" s="149">
        <v>171224.40509593242</v>
      </c>
      <c r="P35" s="149">
        <v>183401.71901442669</v>
      </c>
      <c r="Q35" s="149">
        <v>173140.92253425732</v>
      </c>
      <c r="R35" s="149">
        <v>162614.8333792261</v>
      </c>
      <c r="S35" s="149">
        <v>161896.74829653042</v>
      </c>
      <c r="T35" s="149">
        <v>159987.22729579953</v>
      </c>
      <c r="U35" s="149">
        <v>157408.87040594561</v>
      </c>
      <c r="V35" s="149">
        <v>432122.8849446653</v>
      </c>
      <c r="W35" s="149">
        <v>519739.53182976687</v>
      </c>
      <c r="X35" s="149">
        <v>580535.56898537185</v>
      </c>
      <c r="Y35" s="149">
        <v>540079.35108745715</v>
      </c>
      <c r="Z35" s="149">
        <v>452656.2085423544</v>
      </c>
      <c r="AA35" s="149">
        <v>330808.21816178196</v>
      </c>
      <c r="AB35" s="150">
        <v>212921.18300527625</v>
      </c>
      <c r="AC35" s="151">
        <v>105693231.87500799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5</v>
      </c>
      <c r="E36" s="145">
        <v>81039.699961228398</v>
      </c>
      <c r="F36" s="146">
        <v>51363.362969434434</v>
      </c>
      <c r="G36" s="146">
        <v>35474.79289853551</v>
      </c>
      <c r="H36" s="146">
        <v>33991.832102988628</v>
      </c>
      <c r="I36" s="146">
        <v>56873.2810694125</v>
      </c>
      <c r="J36" s="146">
        <v>88980.435370851439</v>
      </c>
      <c r="K36" s="146">
        <v>142753.57421802578</v>
      </c>
      <c r="L36" s="146">
        <v>70849.659814270504</v>
      </c>
      <c r="M36" s="146">
        <v>114991.16786566463</v>
      </c>
      <c r="N36" s="146">
        <v>141207.44535376455</v>
      </c>
      <c r="O36" s="146">
        <v>157987.48609518356</v>
      </c>
      <c r="P36" s="146">
        <v>167926.81484843092</v>
      </c>
      <c r="Q36" s="146">
        <v>162552.06483778663</v>
      </c>
      <c r="R36" s="146">
        <v>143793.43702389393</v>
      </c>
      <c r="S36" s="146">
        <v>124295.31131119483</v>
      </c>
      <c r="T36" s="146">
        <v>112828.48185948614</v>
      </c>
      <c r="U36" s="146">
        <v>106399.66913762951</v>
      </c>
      <c r="V36" s="146">
        <v>354876.25295832404</v>
      </c>
      <c r="W36" s="146">
        <v>451771.79233975074</v>
      </c>
      <c r="X36" s="146">
        <v>513498.85499540268</v>
      </c>
      <c r="Y36" s="146">
        <v>482349.49685445381</v>
      </c>
      <c r="Z36" s="146">
        <v>417842.67479535867</v>
      </c>
      <c r="AA36" s="146">
        <v>323184.68577926309</v>
      </c>
      <c r="AB36" s="147">
        <v>229017.11097475199</v>
      </c>
      <c r="AC36" s="152">
        <v>22829246.927175432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6</v>
      </c>
      <c r="E37" s="143">
        <v>78478.629456212919</v>
      </c>
      <c r="F37" s="143">
        <v>46874.560481486922</v>
      </c>
      <c r="G37" s="143">
        <v>30657.342366616173</v>
      </c>
      <c r="H37" s="143">
        <v>22392.050066217289</v>
      </c>
      <c r="I37" s="143">
        <v>29763.899721740669</v>
      </c>
      <c r="J37" s="143">
        <v>37483.849785144695</v>
      </c>
      <c r="K37" s="143">
        <v>53327.359685971744</v>
      </c>
      <c r="L37" s="143">
        <v>10549.740725435051</v>
      </c>
      <c r="M37" s="143">
        <v>41969.188668188828</v>
      </c>
      <c r="N37" s="143">
        <v>73132.544037871616</v>
      </c>
      <c r="O37" s="143">
        <v>91260.596272258888</v>
      </c>
      <c r="P37" s="143">
        <v>103790.88962712564</v>
      </c>
      <c r="Q37" s="143">
        <v>105288.33037230423</v>
      </c>
      <c r="R37" s="143">
        <v>94122.93426104894</v>
      </c>
      <c r="S37" s="143">
        <v>78262.740226906739</v>
      </c>
      <c r="T37" s="143">
        <v>65302.80946581751</v>
      </c>
      <c r="U37" s="143">
        <v>62217.108980160949</v>
      </c>
      <c r="V37" s="143">
        <v>295436.93280409754</v>
      </c>
      <c r="W37" s="143">
        <v>397669.76881171385</v>
      </c>
      <c r="X37" s="143">
        <v>482485.43974789703</v>
      </c>
      <c r="Y37" s="143">
        <v>460034.82599131123</v>
      </c>
      <c r="Z37" s="143">
        <v>381765.3485396874</v>
      </c>
      <c r="AA37" s="143">
        <v>271329.38461086922</v>
      </c>
      <c r="AB37" s="144">
        <v>182567.52896550728</v>
      </c>
      <c r="AC37" s="153">
        <v>20976982.822029553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2025185.7730380027</v>
      </c>
      <c r="F38" s="109">
        <v>1189557.1128017204</v>
      </c>
      <c r="G38" s="109">
        <v>793215.53293420188</v>
      </c>
      <c r="H38" s="109">
        <v>757480.43793111283</v>
      </c>
      <c r="I38" s="109">
        <v>1888259.6189516666</v>
      </c>
      <c r="J38" s="109">
        <v>4548789.9292663019</v>
      </c>
      <c r="K38" s="109">
        <v>5990725.9414265808</v>
      </c>
      <c r="L38" s="109">
        <v>2554177.6567232357</v>
      </c>
      <c r="M38" s="109">
        <v>3558618.8598871347</v>
      </c>
      <c r="N38" s="109">
        <v>4251868.808562384</v>
      </c>
      <c r="O38" s="109">
        <v>4761989.1100281198</v>
      </c>
      <c r="P38" s="109">
        <v>5130413.7922934415</v>
      </c>
      <c r="Q38" s="109">
        <v>4907308.7571079042</v>
      </c>
      <c r="R38" s="109">
        <v>4536001.4582702853</v>
      </c>
      <c r="S38" s="109">
        <v>4328987.9638480237</v>
      </c>
      <c r="T38" s="109">
        <v>4155703.8120083259</v>
      </c>
      <c r="U38" s="109">
        <v>4053478.4076880254</v>
      </c>
      <c r="V38" s="109">
        <v>12189460.560509512</v>
      </c>
      <c r="W38" s="109">
        <v>15039668.211164374</v>
      </c>
      <c r="X38" s="109">
        <v>17073118.293171834</v>
      </c>
      <c r="Y38" s="109">
        <v>15973543.461969279</v>
      </c>
      <c r="Z38" s="109">
        <v>13432929.636062006</v>
      </c>
      <c r="AA38" s="109">
        <v>9860064.0997971706</v>
      </c>
      <c r="AB38" s="142">
        <v>6498914.3887723284</v>
      </c>
      <c r="AC38" s="152">
        <v>149499461.62421298</v>
      </c>
      <c r="AD38" s="152"/>
    </row>
    <row r="39" spans="1:33" ht="15" x14ac:dyDescent="0.2">
      <c r="A39" s="190">
        <v>46600</v>
      </c>
      <c r="B39" s="193">
        <v>163046482.89278632</v>
      </c>
      <c r="C39" s="94" t="s">
        <v>35</v>
      </c>
      <c r="D39" s="95">
        <v>21</v>
      </c>
      <c r="E39" s="148">
        <v>51911.895244843741</v>
      </c>
      <c r="F39" s="149">
        <v>26538.72522428125</v>
      </c>
      <c r="G39" s="149">
        <v>17711.835100389933</v>
      </c>
      <c r="H39" s="149">
        <v>20044.315695532001</v>
      </c>
      <c r="I39" s="149">
        <v>81762.842085239798</v>
      </c>
      <c r="J39" s="149">
        <v>245835.46684583073</v>
      </c>
      <c r="K39" s="149">
        <v>295222.76197547652</v>
      </c>
      <c r="L39" s="149">
        <v>142594.02787268543</v>
      </c>
      <c r="M39" s="149">
        <v>170405.28628594818</v>
      </c>
      <c r="N39" s="149">
        <v>187056.0817675039</v>
      </c>
      <c r="O39" s="149">
        <v>201695.67861400085</v>
      </c>
      <c r="P39" s="149">
        <v>211980.70707439294</v>
      </c>
      <c r="Q39" s="149">
        <v>197337.13104443115</v>
      </c>
      <c r="R39" s="149">
        <v>187213.85594830665</v>
      </c>
      <c r="S39" s="149">
        <v>189708.12405946018</v>
      </c>
      <c r="T39" s="149">
        <v>191751.66419326238</v>
      </c>
      <c r="U39" s="149">
        <v>190795.51865750056</v>
      </c>
      <c r="V39" s="149">
        <v>452319.06805553485</v>
      </c>
      <c r="W39" s="149">
        <v>546094.87058774929</v>
      </c>
      <c r="X39" s="149">
        <v>604313.99544564344</v>
      </c>
      <c r="Y39" s="149">
        <v>557932.52633309562</v>
      </c>
      <c r="Z39" s="149">
        <v>467361.69131255138</v>
      </c>
      <c r="AA39" s="149">
        <v>333165.64348658174</v>
      </c>
      <c r="AB39" s="150">
        <v>208192.63186526179</v>
      </c>
      <c r="AC39" s="151">
        <v>121357873.24028559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3</v>
      </c>
      <c r="E40" s="145">
        <v>74761.721209166863</v>
      </c>
      <c r="F40" s="146">
        <v>44374.760650354721</v>
      </c>
      <c r="G40" s="146">
        <v>28565.844410401161</v>
      </c>
      <c r="H40" s="146">
        <v>25574.853843897206</v>
      </c>
      <c r="I40" s="146">
        <v>51072.965931378261</v>
      </c>
      <c r="J40" s="146">
        <v>93353.910120272398</v>
      </c>
      <c r="K40" s="146">
        <v>166984.05897045243</v>
      </c>
      <c r="L40" s="146">
        <v>103281.28167885229</v>
      </c>
      <c r="M40" s="146">
        <v>147020.89869929649</v>
      </c>
      <c r="N40" s="146">
        <v>178205.19649111954</v>
      </c>
      <c r="O40" s="146">
        <v>191823.51135752402</v>
      </c>
      <c r="P40" s="146">
        <v>200421.52083997391</v>
      </c>
      <c r="Q40" s="146">
        <v>195794.68815836345</v>
      </c>
      <c r="R40" s="146">
        <v>175577.42309646876</v>
      </c>
      <c r="S40" s="146">
        <v>151715.00816267054</v>
      </c>
      <c r="T40" s="146">
        <v>137540.2352226662</v>
      </c>
      <c r="U40" s="146">
        <v>127170.06103997544</v>
      </c>
      <c r="V40" s="146">
        <v>364526.08013683069</v>
      </c>
      <c r="W40" s="146">
        <v>477205.64610953344</v>
      </c>
      <c r="X40" s="146">
        <v>524074.73692842439</v>
      </c>
      <c r="Y40" s="146">
        <v>489240.94532911474</v>
      </c>
      <c r="Z40" s="146">
        <v>417531.4479808801</v>
      </c>
      <c r="AA40" s="146">
        <v>317963.31331582379</v>
      </c>
      <c r="AB40" s="147">
        <v>220652.3048218092</v>
      </c>
      <c r="AC40" s="152">
        <v>14713297.243515749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7</v>
      </c>
      <c r="E41" s="143">
        <v>74064.237527168385</v>
      </c>
      <c r="F41" s="143">
        <v>42251.285481937935</v>
      </c>
      <c r="G41" s="143">
        <v>24668.1538224631</v>
      </c>
      <c r="H41" s="143">
        <v>17306.07056112156</v>
      </c>
      <c r="I41" s="143">
        <v>23986.139034508931</v>
      </c>
      <c r="J41" s="143">
        <v>32152.342277524636</v>
      </c>
      <c r="K41" s="143">
        <v>64508.166982545852</v>
      </c>
      <c r="L41" s="143">
        <v>27412.559686348024</v>
      </c>
      <c r="M41" s="143">
        <v>74168.817222064186</v>
      </c>
      <c r="N41" s="143">
        <v>108791.74677282822</v>
      </c>
      <c r="O41" s="143">
        <v>127451.86297275769</v>
      </c>
      <c r="P41" s="143">
        <v>136123.94576942726</v>
      </c>
      <c r="Q41" s="143">
        <v>137655.78809441932</v>
      </c>
      <c r="R41" s="143">
        <v>125637.53249982101</v>
      </c>
      <c r="S41" s="143">
        <v>104672.07364492585</v>
      </c>
      <c r="T41" s="143">
        <v>90565.411696549927</v>
      </c>
      <c r="U41" s="143">
        <v>83918.915605552393</v>
      </c>
      <c r="V41" s="143">
        <v>307246.34381603618</v>
      </c>
      <c r="W41" s="143">
        <v>424191.13384084671</v>
      </c>
      <c r="X41" s="143">
        <v>502428.73746332666</v>
      </c>
      <c r="Y41" s="143">
        <v>477585.69970508927</v>
      </c>
      <c r="Z41" s="143">
        <v>393345.46182722575</v>
      </c>
      <c r="AA41" s="143">
        <v>276111.59808521357</v>
      </c>
      <c r="AB41" s="144">
        <v>177372.03403673015</v>
      </c>
      <c r="AC41" s="153">
        <v>26975312.40898503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1832884.6264593978</v>
      </c>
      <c r="F42" s="109">
        <v>986196.51003453601</v>
      </c>
      <c r="G42" s="109">
        <v>630323.14709663379</v>
      </c>
      <c r="H42" s="109">
        <v>618797.68506571464</v>
      </c>
      <c r="I42" s="109">
        <v>2038141.554825733</v>
      </c>
      <c r="J42" s="109">
        <v>5667672.9300659345</v>
      </c>
      <c r="K42" s="109">
        <v>7152187.3472741861</v>
      </c>
      <c r="L42" s="109">
        <v>3496206.3481673873</v>
      </c>
      <c r="M42" s="109">
        <v>4538755.4286572505</v>
      </c>
      <c r="N42" s="109">
        <v>5224335.5340007385</v>
      </c>
      <c r="O42" s="109">
        <v>5703242.8257758934</v>
      </c>
      <c r="P42" s="109">
        <v>6005727.0314681642</v>
      </c>
      <c r="Q42" s="109">
        <v>5695054.3330690796</v>
      </c>
      <c r="R42" s="109">
        <v>5337685.9717025934</v>
      </c>
      <c r="S42" s="109">
        <v>5171720.1452511568</v>
      </c>
      <c r="T42" s="109">
        <v>5073363.5356023582</v>
      </c>
      <c r="U42" s="109">
        <v>4975648.4841663046</v>
      </c>
      <c r="V42" s="109">
        <v>12743003.076288976</v>
      </c>
      <c r="W42" s="109">
        <v>15868947.157557262</v>
      </c>
      <c r="X42" s="109">
        <v>17779819.277387071</v>
      </c>
      <c r="Y42" s="109">
        <v>16527405.786917977</v>
      </c>
      <c r="Z42" s="109">
        <v>13820608.0942968</v>
      </c>
      <c r="AA42" s="109">
        <v>9883149.6397621818</v>
      </c>
      <c r="AB42" s="142">
        <v>6275606.421893036</v>
      </c>
      <c r="AC42" s="152">
        <v>163046482.89278635</v>
      </c>
      <c r="AD42" s="152"/>
    </row>
    <row r="43" spans="1:33" ht="15" x14ac:dyDescent="0.2">
      <c r="A43" s="190">
        <v>46631</v>
      </c>
      <c r="B43" s="193">
        <v>152740384.36964408</v>
      </c>
      <c r="C43" s="94" t="s">
        <v>35</v>
      </c>
      <c r="D43" s="95">
        <v>22</v>
      </c>
      <c r="E43" s="148">
        <v>42080.857983707327</v>
      </c>
      <c r="F43" s="149">
        <v>17089.766056317352</v>
      </c>
      <c r="G43" s="149">
        <v>9258.5586347484877</v>
      </c>
      <c r="H43" s="149">
        <v>11903.867002551378</v>
      </c>
      <c r="I43" s="149">
        <v>69573.761856361758</v>
      </c>
      <c r="J43" s="149">
        <v>226548.28013078682</v>
      </c>
      <c r="K43" s="149">
        <v>280635.98138533992</v>
      </c>
      <c r="L43" s="149">
        <v>130379.42716478802</v>
      </c>
      <c r="M43" s="149">
        <v>157811.74460928395</v>
      </c>
      <c r="N43" s="149">
        <v>173255.08528271923</v>
      </c>
      <c r="O43" s="149">
        <v>187280.78625530424</v>
      </c>
      <c r="P43" s="149">
        <v>198572.79722198821</v>
      </c>
      <c r="Q43" s="149">
        <v>185446.30768771432</v>
      </c>
      <c r="R43" s="149">
        <v>174785.71667721935</v>
      </c>
      <c r="S43" s="149">
        <v>177374.43732783297</v>
      </c>
      <c r="T43" s="149">
        <v>178705.73968310736</v>
      </c>
      <c r="U43" s="149">
        <v>179669.66654962895</v>
      </c>
      <c r="V43" s="149">
        <v>453585.12772070337</v>
      </c>
      <c r="W43" s="149">
        <v>552632.84258409392</v>
      </c>
      <c r="X43" s="149">
        <v>576676.43506927521</v>
      </c>
      <c r="Y43" s="149">
        <v>528002.72442797769</v>
      </c>
      <c r="Z43" s="149">
        <v>434182.77400515077</v>
      </c>
      <c r="AA43" s="149">
        <v>307028.38833233877</v>
      </c>
      <c r="AB43" s="150">
        <v>191717.31794513209</v>
      </c>
      <c r="AC43" s="151">
        <v>119772364.61506958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66658.668714274565</v>
      </c>
      <c r="F44" s="146">
        <v>36602.578560090362</v>
      </c>
      <c r="G44" s="146">
        <v>22513.956809767769</v>
      </c>
      <c r="H44" s="146">
        <v>18945.996075567862</v>
      </c>
      <c r="I44" s="146">
        <v>42439.074002489309</v>
      </c>
      <c r="J44" s="146">
        <v>82315.116435420539</v>
      </c>
      <c r="K44" s="146">
        <v>156275.04468105029</v>
      </c>
      <c r="L44" s="146">
        <v>94673.580330347992</v>
      </c>
      <c r="M44" s="146">
        <v>135893.13967421104</v>
      </c>
      <c r="N44" s="146">
        <v>162924.01339623719</v>
      </c>
      <c r="O44" s="146">
        <v>178114.20539058221</v>
      </c>
      <c r="P44" s="146">
        <v>187487.04400706221</v>
      </c>
      <c r="Q44" s="146">
        <v>180718.59493443952</v>
      </c>
      <c r="R44" s="146">
        <v>159068.34376337015</v>
      </c>
      <c r="S44" s="146">
        <v>135528.46679363376</v>
      </c>
      <c r="T44" s="146">
        <v>121966.64968938481</v>
      </c>
      <c r="U44" s="146">
        <v>112520.09571913214</v>
      </c>
      <c r="V44" s="146">
        <v>357443.20177403546</v>
      </c>
      <c r="W44" s="146">
        <v>482046.57918095449</v>
      </c>
      <c r="X44" s="146">
        <v>507847.43982438796</v>
      </c>
      <c r="Y44" s="146">
        <v>469218.9797298304</v>
      </c>
      <c r="Z44" s="146">
        <v>400517.91621740028</v>
      </c>
      <c r="AA44" s="146">
        <v>305967.53054381598</v>
      </c>
      <c r="AB44" s="147">
        <v>218091.10550822783</v>
      </c>
      <c r="AC44" s="152">
        <v>18543109.287022855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71204.435982836221</v>
      </c>
      <c r="F45" s="143">
        <v>39788.229550862517</v>
      </c>
      <c r="G45" s="143">
        <v>21530.649960716448</v>
      </c>
      <c r="H45" s="143">
        <v>14279.697141412789</v>
      </c>
      <c r="I45" s="143">
        <v>18278.901434493426</v>
      </c>
      <c r="J45" s="143">
        <v>29901.907353041202</v>
      </c>
      <c r="K45" s="143">
        <v>57281.910982250847</v>
      </c>
      <c r="L45" s="143">
        <v>19530.63497302261</v>
      </c>
      <c r="M45" s="143">
        <v>60744.372041778872</v>
      </c>
      <c r="N45" s="143">
        <v>91564.553314128134</v>
      </c>
      <c r="O45" s="143">
        <v>108032.34489960707</v>
      </c>
      <c r="P45" s="143">
        <v>117455.09815017488</v>
      </c>
      <c r="Q45" s="143">
        <v>118261.08889450022</v>
      </c>
      <c r="R45" s="143">
        <v>109887.27570590709</v>
      </c>
      <c r="S45" s="143">
        <v>93761.239180292119</v>
      </c>
      <c r="T45" s="143">
        <v>81073.464970227404</v>
      </c>
      <c r="U45" s="143">
        <v>74920.432583885617</v>
      </c>
      <c r="V45" s="143">
        <v>300330.23269406689</v>
      </c>
      <c r="W45" s="143">
        <v>436369.22813555214</v>
      </c>
      <c r="X45" s="143">
        <v>492238.9362846989</v>
      </c>
      <c r="Y45" s="143">
        <v>465242.57249952201</v>
      </c>
      <c r="Z45" s="143">
        <v>372808.21409782028</v>
      </c>
      <c r="AA45" s="143">
        <v>252720.11755917605</v>
      </c>
      <c r="AB45" s="144">
        <v>159022.07849793675</v>
      </c>
      <c r="AC45" s="153">
        <v>14424910.467551641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1477231.2944300044</v>
      </c>
      <c r="F46" s="109">
        <v>681538.08568279329</v>
      </c>
      <c r="G46" s="109">
        <v>379866.71704640362</v>
      </c>
      <c r="H46" s="109">
        <v>394787.84692405292</v>
      </c>
      <c r="I46" s="109">
        <v>1773494.6625878897</v>
      </c>
      <c r="J46" s="109">
        <v>5432930.2580311568</v>
      </c>
      <c r="K46" s="109">
        <v>7028219.4131306838</v>
      </c>
      <c r="L46" s="109">
        <v>3325164.2588388189</v>
      </c>
      <c r="M46" s="109">
        <v>4258408.4282682072</v>
      </c>
      <c r="N46" s="109">
        <v>4829566.1430612849</v>
      </c>
      <c r="O46" s="109">
        <v>5264763.4987774501</v>
      </c>
      <c r="P46" s="109">
        <v>5588370.1075126883</v>
      </c>
      <c r="Q46" s="109">
        <v>5275737.5044454737</v>
      </c>
      <c r="R46" s="109">
        <v>4921108.2447759341</v>
      </c>
      <c r="S46" s="109">
        <v>4819396.4451080281</v>
      </c>
      <c r="T46" s="109">
        <v>4743686.7316668099</v>
      </c>
      <c r="U46" s="109">
        <v>4702494.777303908</v>
      </c>
      <c r="V46" s="109">
        <v>12609966.547727885</v>
      </c>
      <c r="W46" s="109">
        <v>15831585.766116094</v>
      </c>
      <c r="X46" s="109">
        <v>16687227.075960401</v>
      </c>
      <c r="Y46" s="109">
        <v>15353906.146332918</v>
      </c>
      <c r="Z46" s="109">
        <v>12645325.549374199</v>
      </c>
      <c r="AA46" s="109">
        <v>8989375.1357234214</v>
      </c>
      <c r="AB46" s="142">
        <v>5726233.7308175638</v>
      </c>
      <c r="AC46" s="152">
        <v>152740384.36964408</v>
      </c>
      <c r="AD46" s="152"/>
    </row>
    <row r="47" spans="1:33" ht="15" x14ac:dyDescent="0.2">
      <c r="A47" s="190">
        <v>46661</v>
      </c>
      <c r="B47" s="193">
        <v>163322618.85007975</v>
      </c>
      <c r="C47" s="94" t="s">
        <v>35</v>
      </c>
      <c r="D47" s="95">
        <v>20</v>
      </c>
      <c r="E47" s="148">
        <v>51596.607185807952</v>
      </c>
      <c r="F47" s="149">
        <v>24983.51165066965</v>
      </c>
      <c r="G47" s="149">
        <v>15950.163677209883</v>
      </c>
      <c r="H47" s="149">
        <v>18408.99459706161</v>
      </c>
      <c r="I47" s="149">
        <v>73842.252431642439</v>
      </c>
      <c r="J47" s="149">
        <v>213356.63285755616</v>
      </c>
      <c r="K47" s="149">
        <v>280248.58733259042</v>
      </c>
      <c r="L47" s="149">
        <v>142938.17023000596</v>
      </c>
      <c r="M47" s="149">
        <v>173357.75392310624</v>
      </c>
      <c r="N47" s="149">
        <v>190600.75571919169</v>
      </c>
      <c r="O47" s="149">
        <v>204127.76335868775</v>
      </c>
      <c r="P47" s="149">
        <v>215339.2481551269</v>
      </c>
      <c r="Q47" s="149">
        <v>203821.49890430164</v>
      </c>
      <c r="R47" s="149">
        <v>193235.67668953881</v>
      </c>
      <c r="S47" s="149">
        <v>195027.32218453276</v>
      </c>
      <c r="T47" s="149">
        <v>193104.48381012859</v>
      </c>
      <c r="U47" s="149">
        <v>194460.9658778056</v>
      </c>
      <c r="V47" s="149">
        <v>494735.80801946769</v>
      </c>
      <c r="W47" s="149">
        <v>588330.31773781439</v>
      </c>
      <c r="X47" s="149">
        <v>591407.13913061295</v>
      </c>
      <c r="Y47" s="149">
        <v>540969.9043188591</v>
      </c>
      <c r="Z47" s="149">
        <v>448647.82437853061</v>
      </c>
      <c r="AA47" s="149">
        <v>327797.41333347833</v>
      </c>
      <c r="AB47" s="150">
        <v>210440.24175775383</v>
      </c>
      <c r="AC47" s="151">
        <v>115734580.74522963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5</v>
      </c>
      <c r="E48" s="145">
        <v>78965.432162690355</v>
      </c>
      <c r="F48" s="146">
        <v>45588.897891582514</v>
      </c>
      <c r="G48" s="146">
        <v>31507.96342109597</v>
      </c>
      <c r="H48" s="146">
        <v>27485.058685869182</v>
      </c>
      <c r="I48" s="146">
        <v>53523.146871061734</v>
      </c>
      <c r="J48" s="146">
        <v>89850.283553649162</v>
      </c>
      <c r="K48" s="146">
        <v>168454.12938389168</v>
      </c>
      <c r="L48" s="146">
        <v>105618.38011777443</v>
      </c>
      <c r="M48" s="146">
        <v>149199.26479488667</v>
      </c>
      <c r="N48" s="146">
        <v>176320.44536048209</v>
      </c>
      <c r="O48" s="146">
        <v>191428.06113442651</v>
      </c>
      <c r="P48" s="146">
        <v>198843.69968422398</v>
      </c>
      <c r="Q48" s="146">
        <v>193678.2748346501</v>
      </c>
      <c r="R48" s="146">
        <v>173917.28676553559</v>
      </c>
      <c r="S48" s="146">
        <v>153692.92073030071</v>
      </c>
      <c r="T48" s="146">
        <v>139795.79674009248</v>
      </c>
      <c r="U48" s="146">
        <v>133227.52005915713</v>
      </c>
      <c r="V48" s="146">
        <v>410983.30131659069</v>
      </c>
      <c r="W48" s="146">
        <v>514764.68976226001</v>
      </c>
      <c r="X48" s="146">
        <v>513595.53982985538</v>
      </c>
      <c r="Y48" s="146">
        <v>474430.88395604788</v>
      </c>
      <c r="Z48" s="146">
        <v>404850.63050701923</v>
      </c>
      <c r="AA48" s="146">
        <v>311027.88434185949</v>
      </c>
      <c r="AB48" s="147">
        <v>220798.34352014508</v>
      </c>
      <c r="AC48" s="152">
        <v>24807739.177125733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6</v>
      </c>
      <c r="E49" s="143">
        <v>75220.078047596398</v>
      </c>
      <c r="F49" s="143">
        <v>42100.593409806737</v>
      </c>
      <c r="G49" s="143">
        <v>23468.48326466218</v>
      </c>
      <c r="H49" s="143">
        <v>16085.227281382904</v>
      </c>
      <c r="I49" s="143">
        <v>21296.075547949393</v>
      </c>
      <c r="J49" s="143">
        <v>24965.302240942263</v>
      </c>
      <c r="K49" s="143">
        <v>61271.953053320773</v>
      </c>
      <c r="L49" s="143">
        <v>27677.087741868894</v>
      </c>
      <c r="M49" s="143">
        <v>72351.345233035769</v>
      </c>
      <c r="N49" s="143">
        <v>103828.06570992843</v>
      </c>
      <c r="O49" s="143">
        <v>120545.67755912586</v>
      </c>
      <c r="P49" s="143">
        <v>131005.44404228849</v>
      </c>
      <c r="Q49" s="143">
        <v>132162.11149447228</v>
      </c>
      <c r="R49" s="143">
        <v>121889.41716984942</v>
      </c>
      <c r="S49" s="143">
        <v>104659.72491514738</v>
      </c>
      <c r="T49" s="143">
        <v>90351.456626053958</v>
      </c>
      <c r="U49" s="143">
        <v>87031.2862967377</v>
      </c>
      <c r="V49" s="143">
        <v>342103.1635974556</v>
      </c>
      <c r="W49" s="143">
        <v>455160.68571987591</v>
      </c>
      <c r="X49" s="143">
        <v>477748.36930714053</v>
      </c>
      <c r="Y49" s="143">
        <v>449191.63810340699</v>
      </c>
      <c r="Z49" s="143">
        <v>371078.02692298533</v>
      </c>
      <c r="AA49" s="143">
        <v>266709.14792439702</v>
      </c>
      <c r="AB49" s="144">
        <v>178816.12674462856</v>
      </c>
      <c r="AC49" s="153">
        <v>22780298.92772435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1878079.7728151893</v>
      </c>
      <c r="F50" s="109">
        <v>980218.28293014609</v>
      </c>
      <c r="G50" s="109">
        <v>617353.99023765069</v>
      </c>
      <c r="H50" s="109">
        <v>602116.54905887553</v>
      </c>
      <c r="I50" s="109">
        <v>1872237.2362758541</v>
      </c>
      <c r="J50" s="109">
        <v>4866175.8883650228</v>
      </c>
      <c r="K50" s="109">
        <v>6814874.1118911915</v>
      </c>
      <c r="L50" s="109">
        <v>3552917.8316402044</v>
      </c>
      <c r="M50" s="109">
        <v>4647259.4738347726</v>
      </c>
      <c r="N50" s="109">
        <v>5316585.7354458142</v>
      </c>
      <c r="O50" s="109">
        <v>5762969.6382006425</v>
      </c>
      <c r="P50" s="109">
        <v>6087036.1257773889</v>
      </c>
      <c r="Q50" s="109">
        <v>5837794.0212261174</v>
      </c>
      <c r="R50" s="109">
        <v>5465636.4706375506</v>
      </c>
      <c r="S50" s="109">
        <v>5296969.3968330435</v>
      </c>
      <c r="T50" s="109">
        <v>5103177.399659358</v>
      </c>
      <c r="U50" s="109">
        <v>5077544.635632324</v>
      </c>
      <c r="V50" s="109">
        <v>14002251.648557041</v>
      </c>
      <c r="W50" s="109">
        <v>17071393.917886846</v>
      </c>
      <c r="X50" s="109">
        <v>17262610.697604381</v>
      </c>
      <c r="Y50" s="109">
        <v>15886702.334777862</v>
      </c>
      <c r="Z50" s="109">
        <v>13223677.801643619</v>
      </c>
      <c r="AA50" s="109">
        <v>9711342.5759252459</v>
      </c>
      <c r="AB50" s="142">
        <v>6385693.3132235734</v>
      </c>
      <c r="AC50" s="152">
        <v>163322618.85007972</v>
      </c>
      <c r="AD50" s="152"/>
    </row>
    <row r="51" spans="1:33" ht="15" x14ac:dyDescent="0.2">
      <c r="A51" s="190">
        <v>46692</v>
      </c>
      <c r="B51" s="193">
        <v>154446226.63040125</v>
      </c>
      <c r="C51" s="94" t="s">
        <v>35</v>
      </c>
      <c r="D51" s="95">
        <v>20</v>
      </c>
      <c r="E51" s="148">
        <v>46700.202657683796</v>
      </c>
      <c r="F51" s="149">
        <v>19742.903329364166</v>
      </c>
      <c r="G51" s="149">
        <v>10662.789969069607</v>
      </c>
      <c r="H51" s="149">
        <v>12152.324246655471</v>
      </c>
      <c r="I51" s="149">
        <v>64654.655262283937</v>
      </c>
      <c r="J51" s="149">
        <v>198548.72375846465</v>
      </c>
      <c r="K51" s="149">
        <v>269769.66064439656</v>
      </c>
      <c r="L51" s="149">
        <v>132609.82229878666</v>
      </c>
      <c r="M51" s="149">
        <v>162136.14348947562</v>
      </c>
      <c r="N51" s="149">
        <v>177888.82917110703</v>
      </c>
      <c r="O51" s="149">
        <v>192663.43893930808</v>
      </c>
      <c r="P51" s="149">
        <v>203857.41716168533</v>
      </c>
      <c r="Q51" s="149">
        <v>192378.65532517637</v>
      </c>
      <c r="R51" s="149">
        <v>183097.45852743238</v>
      </c>
      <c r="S51" s="149">
        <v>188506.8206008109</v>
      </c>
      <c r="T51" s="149">
        <v>190202.961583553</v>
      </c>
      <c r="U51" s="149">
        <v>193530.50910479255</v>
      </c>
      <c r="V51" s="149">
        <v>510536.59110433137</v>
      </c>
      <c r="W51" s="149">
        <v>582563.10952915938</v>
      </c>
      <c r="X51" s="149">
        <v>583225.51656060759</v>
      </c>
      <c r="Y51" s="149">
        <v>532804.10581983067</v>
      </c>
      <c r="Z51" s="149">
        <v>445993.55249813356</v>
      </c>
      <c r="AA51" s="149">
        <v>323148.55261856748</v>
      </c>
      <c r="AB51" s="150">
        <v>202322.37992395388</v>
      </c>
      <c r="AC51" s="151">
        <v>112393942.48249261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71025.64020321831</v>
      </c>
      <c r="F52" s="146">
        <v>39516.590119322187</v>
      </c>
      <c r="G52" s="146">
        <v>24576.692300024475</v>
      </c>
      <c r="H52" s="146">
        <v>19938.91649613604</v>
      </c>
      <c r="I52" s="146">
        <v>45650.312621150333</v>
      </c>
      <c r="J52" s="146">
        <v>81951.893238215547</v>
      </c>
      <c r="K52" s="146">
        <v>158307.92146253475</v>
      </c>
      <c r="L52" s="146">
        <v>100482.39520128538</v>
      </c>
      <c r="M52" s="146">
        <v>143710.68466865231</v>
      </c>
      <c r="N52" s="146">
        <v>169474.52931853521</v>
      </c>
      <c r="O52" s="146">
        <v>184881.35628281301</v>
      </c>
      <c r="P52" s="146">
        <v>193491.22165759551</v>
      </c>
      <c r="Q52" s="146">
        <v>190380.28514964436</v>
      </c>
      <c r="R52" s="146">
        <v>170591.20319892457</v>
      </c>
      <c r="S52" s="146">
        <v>150143.7680441351</v>
      </c>
      <c r="T52" s="146">
        <v>140181.29704439436</v>
      </c>
      <c r="U52" s="146">
        <v>134699.21890539254</v>
      </c>
      <c r="V52" s="146">
        <v>419300.23854274675</v>
      </c>
      <c r="W52" s="146">
        <v>511438.37739552039</v>
      </c>
      <c r="X52" s="146">
        <v>511130.24869587721</v>
      </c>
      <c r="Y52" s="146">
        <v>473370.6057787849</v>
      </c>
      <c r="Z52" s="146">
        <v>404950.3016041207</v>
      </c>
      <c r="AA52" s="146">
        <v>312580.31359128212</v>
      </c>
      <c r="AB52" s="147">
        <v>222591.94200164147</v>
      </c>
      <c r="AC52" s="152">
        <v>19497463.814087793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68473.56184658283</v>
      </c>
      <c r="F53" s="143">
        <v>35178.3982937611</v>
      </c>
      <c r="G53" s="143">
        <v>18095.262951651279</v>
      </c>
      <c r="H53" s="143">
        <v>9964.9800693261986</v>
      </c>
      <c r="I53" s="143">
        <v>14629.459074623672</v>
      </c>
      <c r="J53" s="143">
        <v>21594.287311873828</v>
      </c>
      <c r="K53" s="143">
        <v>54903.611838317403</v>
      </c>
      <c r="L53" s="143">
        <v>18651.177370533369</v>
      </c>
      <c r="M53" s="143">
        <v>62656.283974941463</v>
      </c>
      <c r="N53" s="143">
        <v>97663.126942287781</v>
      </c>
      <c r="O53" s="143">
        <v>117428.81679166581</v>
      </c>
      <c r="P53" s="143">
        <v>128241.9586026742</v>
      </c>
      <c r="Q53" s="143">
        <v>131812.99575232994</v>
      </c>
      <c r="R53" s="143">
        <v>123267.62629679845</v>
      </c>
      <c r="S53" s="143">
        <v>106958.20151088417</v>
      </c>
      <c r="T53" s="143">
        <v>94147.666890694891</v>
      </c>
      <c r="U53" s="143">
        <v>88091.681534980569</v>
      </c>
      <c r="V53" s="143">
        <v>350931.90364398278</v>
      </c>
      <c r="W53" s="143">
        <v>461676.89787699369</v>
      </c>
      <c r="X53" s="143">
        <v>488947.78649214894</v>
      </c>
      <c r="Y53" s="143">
        <v>452725.53499392094</v>
      </c>
      <c r="Z53" s="143">
        <v>375349.48198579525</v>
      </c>
      <c r="AA53" s="143">
        <v>265074.25722847349</v>
      </c>
      <c r="AB53" s="144">
        <v>172671.76302823416</v>
      </c>
      <c r="AC53" s="153">
        <v>22554820.333820861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1628947.9850460463</v>
      </c>
      <c r="F54" s="109">
        <v>763994.81682713865</v>
      </c>
      <c r="G54" s="109">
        <v>420134.14629139769</v>
      </c>
      <c r="H54" s="109">
        <v>382592.03133361076</v>
      </c>
      <c r="I54" s="109">
        <v>1563471.1101780222</v>
      </c>
      <c r="J54" s="109">
        <v>4428347.7719933987</v>
      </c>
      <c r="K54" s="109">
        <v>6358046.5697679743</v>
      </c>
      <c r="L54" s="109">
        <v>3166033.0910040746</v>
      </c>
      <c r="M54" s="109">
        <v>4193503.3123137704</v>
      </c>
      <c r="N54" s="109">
        <v>4821653.4623500081</v>
      </c>
      <c r="O54" s="109">
        <v>5297367.1046674084</v>
      </c>
      <c r="P54" s="109">
        <v>5620564.9814801337</v>
      </c>
      <c r="Q54" s="109">
        <v>5399972.2216160847</v>
      </c>
      <c r="R54" s="109">
        <v>5083919.7411251366</v>
      </c>
      <c r="S54" s="109">
        <v>5012460.6932580639</v>
      </c>
      <c r="T54" s="109">
        <v>4929670.4211928071</v>
      </c>
      <c r="U54" s="109">
        <v>4937957.1469273046</v>
      </c>
      <c r="V54" s="109">
        <v>13993524.19812151</v>
      </c>
      <c r="W54" s="109">
        <v>16467077.087427232</v>
      </c>
      <c r="X54" s="109">
        <v>16642718.044948556</v>
      </c>
      <c r="Y54" s="109">
        <v>15265917.749475278</v>
      </c>
      <c r="Z54" s="109">
        <v>12791769.148293925</v>
      </c>
      <c r="AA54" s="109">
        <v>9303737.8501073197</v>
      </c>
      <c r="AB54" s="142">
        <v>5972845.9446550477</v>
      </c>
      <c r="AC54" s="152">
        <v>154446226.63040125</v>
      </c>
      <c r="AD54" s="152"/>
    </row>
    <row r="55" spans="1:33" ht="15" x14ac:dyDescent="0.2">
      <c r="A55" s="190">
        <v>46722</v>
      </c>
      <c r="B55" s="193">
        <v>155322541.0438633</v>
      </c>
      <c r="C55" s="94" t="s">
        <v>35</v>
      </c>
      <c r="D55" s="95">
        <v>22</v>
      </c>
      <c r="E55" s="148">
        <v>67050.056444610032</v>
      </c>
      <c r="F55" s="149">
        <v>32658.151862534833</v>
      </c>
      <c r="G55" s="149">
        <v>18626.816267746311</v>
      </c>
      <c r="H55" s="149">
        <v>17754.182074241919</v>
      </c>
      <c r="I55" s="149">
        <v>50867.282140446841</v>
      </c>
      <c r="J55" s="149">
        <v>116305.17099361206</v>
      </c>
      <c r="K55" s="149">
        <v>196360.04480657703</v>
      </c>
      <c r="L55" s="149">
        <v>113232.86614246634</v>
      </c>
      <c r="M55" s="149">
        <v>150469.69104151486</v>
      </c>
      <c r="N55" s="149">
        <v>171354.88503002707</v>
      </c>
      <c r="O55" s="149">
        <v>185389.01475994862</v>
      </c>
      <c r="P55" s="149">
        <v>194982.72794570803</v>
      </c>
      <c r="Q55" s="149">
        <v>189803.56469325273</v>
      </c>
      <c r="R55" s="149">
        <v>176624.83542946551</v>
      </c>
      <c r="S55" s="149">
        <v>173261.16270549758</v>
      </c>
      <c r="T55" s="149">
        <v>168744.08418857912</v>
      </c>
      <c r="U55" s="149">
        <v>166387.01160234428</v>
      </c>
      <c r="V55" s="149">
        <v>439979.55928569532</v>
      </c>
      <c r="W55" s="149">
        <v>554670.03578956774</v>
      </c>
      <c r="X55" s="149">
        <v>572146.73368721746</v>
      </c>
      <c r="Y55" s="149">
        <v>534613.38397885207</v>
      </c>
      <c r="Z55" s="149">
        <v>467673.89553853218</v>
      </c>
      <c r="AA55" s="149">
        <v>359999.96514104935</v>
      </c>
      <c r="AB55" s="150">
        <v>244320.05259537115</v>
      </c>
      <c r="AC55" s="151">
        <v>117992053.83118689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3</v>
      </c>
      <c r="E56" s="145">
        <v>91414.604384036575</v>
      </c>
      <c r="F56" s="146">
        <v>53220.811742188031</v>
      </c>
      <c r="G56" s="146">
        <v>34884.673652254714</v>
      </c>
      <c r="H56" s="146">
        <v>29131.101813800458</v>
      </c>
      <c r="I56" s="146">
        <v>51534.297005732813</v>
      </c>
      <c r="J56" s="146">
        <v>87841.970137893048</v>
      </c>
      <c r="K56" s="146">
        <v>148664.07966392653</v>
      </c>
      <c r="L56" s="146">
        <v>90767.21446601054</v>
      </c>
      <c r="M56" s="146">
        <v>135999.53684793747</v>
      </c>
      <c r="N56" s="146">
        <v>162236.03467134028</v>
      </c>
      <c r="O56" s="146">
        <v>176976.89899284916</v>
      </c>
      <c r="P56" s="146">
        <v>189017.31233616208</v>
      </c>
      <c r="Q56" s="146">
        <v>183683.2005306037</v>
      </c>
      <c r="R56" s="146">
        <v>166109.050072107</v>
      </c>
      <c r="S56" s="146">
        <v>147561.10943520837</v>
      </c>
      <c r="T56" s="146">
        <v>138464.89343540234</v>
      </c>
      <c r="U56" s="146">
        <v>134973.52992986646</v>
      </c>
      <c r="V56" s="146">
        <v>409720.93281671958</v>
      </c>
      <c r="W56" s="146">
        <v>516593.31995981699</v>
      </c>
      <c r="X56" s="146">
        <v>529434.20377075486</v>
      </c>
      <c r="Y56" s="146">
        <v>494317.44627304457</v>
      </c>
      <c r="Z56" s="146">
        <v>434533.32685112598</v>
      </c>
      <c r="AA56" s="146">
        <v>337736.39898132253</v>
      </c>
      <c r="AB56" s="147">
        <v>243016.6885381809</v>
      </c>
      <c r="AC56" s="152">
        <v>14963497.908924855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6</v>
      </c>
      <c r="E57" s="143">
        <v>109764.11181044336</v>
      </c>
      <c r="F57" s="143">
        <v>67911.812218555424</v>
      </c>
      <c r="G57" s="143">
        <v>42337.360533284344</v>
      </c>
      <c r="H57" s="143">
        <v>28115.568327356126</v>
      </c>
      <c r="I57" s="143">
        <v>27120.435627514686</v>
      </c>
      <c r="J57" s="143">
        <v>31330.209850921678</v>
      </c>
      <c r="K57" s="143">
        <v>49833.989706069566</v>
      </c>
      <c r="L57" s="143">
        <v>26540.019153659043</v>
      </c>
      <c r="M57" s="143">
        <v>58050.778420117917</v>
      </c>
      <c r="N57" s="143">
        <v>87426.647157402607</v>
      </c>
      <c r="O57" s="143">
        <v>101545.22970348377</v>
      </c>
      <c r="P57" s="143">
        <v>109125.98621580814</v>
      </c>
      <c r="Q57" s="143">
        <v>109341.56248993093</v>
      </c>
      <c r="R57" s="143">
        <v>101319.68006062717</v>
      </c>
      <c r="S57" s="143">
        <v>84505.726661750581</v>
      </c>
      <c r="T57" s="143">
        <v>74025.250088385321</v>
      </c>
      <c r="U57" s="143">
        <v>71987.998645019135</v>
      </c>
      <c r="V57" s="143">
        <v>304080.43291657179</v>
      </c>
      <c r="W57" s="143">
        <v>437658.15055124927</v>
      </c>
      <c r="X57" s="143">
        <v>477225.76387407037</v>
      </c>
      <c r="Y57" s="143">
        <v>457691.56379516155</v>
      </c>
      <c r="Z57" s="143">
        <v>392177.63190946379</v>
      </c>
      <c r="AA57" s="143">
        <v>287676.29971037031</v>
      </c>
      <c r="AB57" s="144">
        <v>191039.34119804075</v>
      </c>
      <c r="AC57" s="153">
        <v>22366989.303751543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2407929.7257961906</v>
      </c>
      <c r="F58" s="109">
        <v>1285612.6495136628</v>
      </c>
      <c r="G58" s="109">
        <v>768468.14204688906</v>
      </c>
      <c r="H58" s="109">
        <v>646678.72103886039</v>
      </c>
      <c r="I58" s="109">
        <v>1436405.7118721169</v>
      </c>
      <c r="J58" s="109">
        <v>3010220.9313786747</v>
      </c>
      <c r="K58" s="109">
        <v>5064917.1629728908</v>
      </c>
      <c r="L58" s="109">
        <v>2922664.8134542457</v>
      </c>
      <c r="M58" s="109">
        <v>4066636.4839778473</v>
      </c>
      <c r="N58" s="109">
        <v>4781075.4576190319</v>
      </c>
      <c r="O58" s="109">
        <v>5218760.3999183197</v>
      </c>
      <c r="P58" s="109">
        <v>5511427.8691089116</v>
      </c>
      <c r="Q58" s="109">
        <v>5382777.3997829556</v>
      </c>
      <c r="R58" s="109">
        <v>4991991.6100283265</v>
      </c>
      <c r="S58" s="109">
        <v>4761463.2677970752</v>
      </c>
      <c r="T58" s="109">
        <v>4571916.0329852598</v>
      </c>
      <c r="U58" s="109">
        <v>4497362.8369112881</v>
      </c>
      <c r="V58" s="109">
        <v>12733195.700234886</v>
      </c>
      <c r="W58" s="109">
        <v>16378469.650557436</v>
      </c>
      <c r="X58" s="109">
        <v>17038885.335675471</v>
      </c>
      <c r="Y58" s="109">
        <v>15990596.169124849</v>
      </c>
      <c r="Z58" s="109">
        <v>13945491.473857868</v>
      </c>
      <c r="AA58" s="109">
        <v>10659266.228309276</v>
      </c>
      <c r="AB58" s="142">
        <v>7250327.2699009525</v>
      </c>
      <c r="AC58" s="152">
        <v>155322541.0438633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A42D-FF3A-4E43-B7D3-598CC58E57F2}">
  <sheetPr>
    <tabColor theme="3" tint="0.39997558519241921"/>
    <pageSetUpPr fitToPage="1"/>
  </sheetPr>
  <dimension ref="A1:AG62"/>
  <sheetViews>
    <sheetView showGridLines="0" zoomScale="90" workbookViewId="0">
      <pane xSplit="4" ySplit="10" topLeftCell="S11" activePane="bottomRight" state="frozen"/>
      <selection activeCell="G14" sqref="G14"/>
      <selection pane="topRight" activeCell="G14" sqref="G14"/>
      <selection pane="bottomLeft" activeCell="G14" sqref="G14"/>
      <selection pane="bottomRight" activeCell="AB11" sqref="AB1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2028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127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46753</v>
      </c>
      <c r="B11" s="193">
        <v>42291178.1374176</v>
      </c>
      <c r="C11" s="94" t="s">
        <v>35</v>
      </c>
      <c r="D11" s="95">
        <v>20</v>
      </c>
      <c r="E11" s="148">
        <v>26429.972658927647</v>
      </c>
      <c r="F11" s="149">
        <v>19546.610877989435</v>
      </c>
      <c r="G11" s="149">
        <v>16775.371917207522</v>
      </c>
      <c r="H11" s="149">
        <v>18458.897381458828</v>
      </c>
      <c r="I11" s="149">
        <v>33339.802264384794</v>
      </c>
      <c r="J11" s="149">
        <v>60746.433222525862</v>
      </c>
      <c r="K11" s="149">
        <v>79206.325472372366</v>
      </c>
      <c r="L11" s="149">
        <v>29869.181684884843</v>
      </c>
      <c r="M11" s="149">
        <v>32690.215917560312</v>
      </c>
      <c r="N11" s="149">
        <v>33595.152103960827</v>
      </c>
      <c r="O11" s="149">
        <v>35107.616135622506</v>
      </c>
      <c r="P11" s="149">
        <v>35789.634021268103</v>
      </c>
      <c r="Q11" s="149">
        <v>33560.674138108916</v>
      </c>
      <c r="R11" s="149">
        <v>32760.83695309635</v>
      </c>
      <c r="S11" s="149">
        <v>33402.112069178314</v>
      </c>
      <c r="T11" s="149">
        <v>32789.654094294259</v>
      </c>
      <c r="U11" s="149">
        <v>31739.727069783352</v>
      </c>
      <c r="V11" s="149">
        <v>131369.54876147414</v>
      </c>
      <c r="W11" s="149">
        <v>152154.47141651972</v>
      </c>
      <c r="X11" s="149">
        <v>159203.91692778969</v>
      </c>
      <c r="Y11" s="149">
        <v>148058.93020518549</v>
      </c>
      <c r="Z11" s="149">
        <v>124971.90237777345</v>
      </c>
      <c r="AA11" s="149">
        <v>94861.831246097878</v>
      </c>
      <c r="AB11" s="150">
        <v>68904.713996489765</v>
      </c>
      <c r="AC11" s="151">
        <v>29306670.658279091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31897.705952775126</v>
      </c>
      <c r="F12" s="146">
        <v>24055.473531080392</v>
      </c>
      <c r="G12" s="146">
        <v>20425.320914467404</v>
      </c>
      <c r="H12" s="146">
        <v>20262.157325212869</v>
      </c>
      <c r="I12" s="146">
        <v>27205.4455315552</v>
      </c>
      <c r="J12" s="146">
        <v>36597.930478623777</v>
      </c>
      <c r="K12" s="146">
        <v>53494.263225085531</v>
      </c>
      <c r="L12" s="146">
        <v>22453.9406838094</v>
      </c>
      <c r="M12" s="146">
        <v>27900.772686532786</v>
      </c>
      <c r="N12" s="146">
        <v>30828.065040434562</v>
      </c>
      <c r="O12" s="146">
        <v>32798.295782381465</v>
      </c>
      <c r="P12" s="146">
        <v>33864.834601440292</v>
      </c>
      <c r="Q12" s="146">
        <v>32344.136024049945</v>
      </c>
      <c r="R12" s="146">
        <v>29170.999297722738</v>
      </c>
      <c r="S12" s="146">
        <v>25520.582889361158</v>
      </c>
      <c r="T12" s="146">
        <v>22928.957324422689</v>
      </c>
      <c r="U12" s="146">
        <v>21209.265347846576</v>
      </c>
      <c r="V12" s="146">
        <v>113089.24985413252</v>
      </c>
      <c r="W12" s="146">
        <v>135323.39259911855</v>
      </c>
      <c r="X12" s="146">
        <v>141599.38055899873</v>
      </c>
      <c r="Y12" s="146">
        <v>132872.31852080018</v>
      </c>
      <c r="Z12" s="146">
        <v>115564.33664054349</v>
      </c>
      <c r="AA12" s="146">
        <v>92633.732003036857</v>
      </c>
      <c r="AB12" s="147">
        <v>71724.50592187338</v>
      </c>
      <c r="AC12" s="152">
        <v>5183060.2509412225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7</v>
      </c>
      <c r="E13" s="143">
        <v>33628.084510308036</v>
      </c>
      <c r="F13" s="143">
        <v>24277.364294064839</v>
      </c>
      <c r="G13" s="143">
        <v>18970.507889951848</v>
      </c>
      <c r="H13" s="143">
        <v>15999.938767638649</v>
      </c>
      <c r="I13" s="143">
        <v>16933.197318201361</v>
      </c>
      <c r="J13" s="143">
        <v>19100.35172275492</v>
      </c>
      <c r="K13" s="143">
        <v>28599.246331965744</v>
      </c>
      <c r="L13" s="143">
        <v>14736.140412487877</v>
      </c>
      <c r="M13" s="143">
        <v>20357.00061305712</v>
      </c>
      <c r="N13" s="143">
        <v>24025.559151385394</v>
      </c>
      <c r="O13" s="143">
        <v>26068.525849676938</v>
      </c>
      <c r="P13" s="143">
        <v>26440.890327004385</v>
      </c>
      <c r="Q13" s="143">
        <v>26347.369274857687</v>
      </c>
      <c r="R13" s="143">
        <v>24334.426642842638</v>
      </c>
      <c r="S13" s="143">
        <v>22271.283898245794</v>
      </c>
      <c r="T13" s="143">
        <v>21143.89167574999</v>
      </c>
      <c r="U13" s="143">
        <v>20465.684222378135</v>
      </c>
      <c r="V13" s="143">
        <v>97916.630421356575</v>
      </c>
      <c r="W13" s="143">
        <v>121298.20608177663</v>
      </c>
      <c r="X13" s="143">
        <v>131872.13851718191</v>
      </c>
      <c r="Y13" s="143">
        <v>124947.97689874844</v>
      </c>
      <c r="Z13" s="143">
        <v>107258.22736762016</v>
      </c>
      <c r="AA13" s="143">
        <v>84217.431161080502</v>
      </c>
      <c r="AB13" s="144">
        <v>63282.387820705037</v>
      </c>
      <c r="AC13" s="153">
        <v>7801447.228197284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891586.86856180965</v>
      </c>
      <c r="F14" s="109">
        <v>657095.66174256417</v>
      </c>
      <c r="G14" s="109">
        <v>550002.27723168302</v>
      </c>
      <c r="H14" s="109">
        <v>562226.14830349851</v>
      </c>
      <c r="I14" s="109">
        <v>894150.20864132629</v>
      </c>
      <c r="J14" s="109">
        <v>1495022.8484242968</v>
      </c>
      <c r="K14" s="109">
        <v>1998298.2866715495</v>
      </c>
      <c r="L14" s="109">
        <v>790352.37932034954</v>
      </c>
      <c r="M14" s="109">
        <v>907906.41338873724</v>
      </c>
      <c r="N14" s="109">
        <v>963394.2163006526</v>
      </c>
      <c r="O14" s="109">
        <v>1015825.1867897145</v>
      </c>
      <c r="P14" s="109">
        <v>1036338.2511201539</v>
      </c>
      <c r="Q14" s="109">
        <v>985021.61178238189</v>
      </c>
      <c r="R14" s="109">
        <v>942241.72275271639</v>
      </c>
      <c r="S14" s="109">
        <v>926023.56022873148</v>
      </c>
      <c r="T14" s="109">
        <v>895516.15291382594</v>
      </c>
      <c r="U14" s="109">
        <v>862891.39234370028</v>
      </c>
      <c r="V14" s="109">
        <v>3765164.3875955092</v>
      </c>
      <c r="W14" s="109">
        <v>4433470.4412993053</v>
      </c>
      <c r="X14" s="109">
        <v>4673580.8304120619</v>
      </c>
      <c r="Y14" s="109">
        <v>4367303.7164781494</v>
      </c>
      <c r="Z14" s="109">
        <v>3712502.9856909839</v>
      </c>
      <c r="AA14" s="109">
        <v>2857293.5710616685</v>
      </c>
      <c r="AB14" s="142">
        <v>2107969.0183622241</v>
      </c>
      <c r="AC14" s="152">
        <v>42291178.1374176</v>
      </c>
      <c r="AD14" s="152"/>
    </row>
    <row r="15" spans="1:33" ht="15" x14ac:dyDescent="0.2">
      <c r="A15" s="190">
        <v>46784</v>
      </c>
      <c r="B15" s="193">
        <v>39932319.20046322</v>
      </c>
      <c r="C15" s="94" t="s">
        <v>35</v>
      </c>
      <c r="D15" s="95">
        <v>21</v>
      </c>
      <c r="E15" s="148">
        <v>25232.309871528487</v>
      </c>
      <c r="F15" s="149">
        <v>17386.062327855798</v>
      </c>
      <c r="G15" s="149">
        <v>14890.084052138276</v>
      </c>
      <c r="H15" s="149">
        <v>17567.284317338213</v>
      </c>
      <c r="I15" s="149">
        <v>41979.167818626076</v>
      </c>
      <c r="J15" s="149">
        <v>86589.943726530793</v>
      </c>
      <c r="K15" s="149">
        <v>94787.464143897829</v>
      </c>
      <c r="L15" s="149">
        <v>20648.060812700212</v>
      </c>
      <c r="M15" s="149">
        <v>22841.950973647909</v>
      </c>
      <c r="N15" s="149">
        <v>24249.473074259695</v>
      </c>
      <c r="O15" s="149">
        <v>25826.577516112015</v>
      </c>
      <c r="P15" s="149">
        <v>26753.873239606957</v>
      </c>
      <c r="Q15" s="149">
        <v>25375.255014445367</v>
      </c>
      <c r="R15" s="149">
        <v>24514.558195135145</v>
      </c>
      <c r="S15" s="149">
        <v>27987.861923650653</v>
      </c>
      <c r="T15" s="149">
        <v>26679.78527520466</v>
      </c>
      <c r="U15" s="149">
        <v>24127.421540995743</v>
      </c>
      <c r="V15" s="149">
        <v>136378.18417707278</v>
      </c>
      <c r="W15" s="149">
        <v>157137.41479089105</v>
      </c>
      <c r="X15" s="149">
        <v>167916.87235718319</v>
      </c>
      <c r="Y15" s="149">
        <v>155731.8807055444</v>
      </c>
      <c r="Z15" s="149">
        <v>128851.88805730605</v>
      </c>
      <c r="AA15" s="149">
        <v>93784.906180582038</v>
      </c>
      <c r="AB15" s="150">
        <v>66863.703762890684</v>
      </c>
      <c r="AC15" s="151">
        <v>30536141.660958022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31037.675232665857</v>
      </c>
      <c r="F16" s="146">
        <v>22723.939705952504</v>
      </c>
      <c r="G16" s="146">
        <v>19071.87219486797</v>
      </c>
      <c r="H16" s="146">
        <v>19007.147308444444</v>
      </c>
      <c r="I16" s="146">
        <v>27573.167814778059</v>
      </c>
      <c r="J16" s="146">
        <v>40473.698508056288</v>
      </c>
      <c r="K16" s="146">
        <v>61638.214930393646</v>
      </c>
      <c r="L16" s="146">
        <v>16710.858311601507</v>
      </c>
      <c r="M16" s="146">
        <v>20936.673066316493</v>
      </c>
      <c r="N16" s="146">
        <v>23787.149012371778</v>
      </c>
      <c r="O16" s="146">
        <v>25560.162834265357</v>
      </c>
      <c r="P16" s="146">
        <v>26267.059448927674</v>
      </c>
      <c r="Q16" s="146">
        <v>25506.928545664643</v>
      </c>
      <c r="R16" s="146">
        <v>23188.006169977889</v>
      </c>
      <c r="S16" s="146">
        <v>21065.616494642712</v>
      </c>
      <c r="T16" s="146">
        <v>19592.091463582619</v>
      </c>
      <c r="U16" s="146">
        <v>18426.881050639869</v>
      </c>
      <c r="V16" s="146">
        <v>117759.30736864643</v>
      </c>
      <c r="W16" s="146">
        <v>139033.65161188366</v>
      </c>
      <c r="X16" s="146">
        <v>147775.17054515023</v>
      </c>
      <c r="Y16" s="146">
        <v>139288.21247706367</v>
      </c>
      <c r="Z16" s="146">
        <v>119434.79587625391</v>
      </c>
      <c r="AA16" s="146">
        <v>94426.717318797062</v>
      </c>
      <c r="AB16" s="147">
        <v>70868.874857337403</v>
      </c>
      <c r="AC16" s="152">
        <v>5084615.4885931266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29978.924498947061</v>
      </c>
      <c r="F17" s="143">
        <v>21001.172813969373</v>
      </c>
      <c r="G17" s="143">
        <v>16037.965950731783</v>
      </c>
      <c r="H17" s="143">
        <v>13679.058063784889</v>
      </c>
      <c r="I17" s="143">
        <v>15438.852129228879</v>
      </c>
      <c r="J17" s="143">
        <v>19273.207379960029</v>
      </c>
      <c r="K17" s="143">
        <v>28721.642941391212</v>
      </c>
      <c r="L17" s="143">
        <v>8335.0295727694447</v>
      </c>
      <c r="M17" s="143">
        <v>12862.790851946687</v>
      </c>
      <c r="N17" s="143">
        <v>16280.851672266754</v>
      </c>
      <c r="O17" s="143">
        <v>18425.440604160773</v>
      </c>
      <c r="P17" s="143">
        <v>19252.654212772846</v>
      </c>
      <c r="Q17" s="143">
        <v>19131.450720244698</v>
      </c>
      <c r="R17" s="143">
        <v>18038.718703865041</v>
      </c>
      <c r="S17" s="143">
        <v>16455.872688921983</v>
      </c>
      <c r="T17" s="143">
        <v>15193.615615777991</v>
      </c>
      <c r="U17" s="143">
        <v>15996.362899205529</v>
      </c>
      <c r="V17" s="143">
        <v>106643.12987904965</v>
      </c>
      <c r="W17" s="143">
        <v>130301.36209399425</v>
      </c>
      <c r="X17" s="143">
        <v>144442.21911604825</v>
      </c>
      <c r="Y17" s="143">
        <v>136041.85930324483</v>
      </c>
      <c r="Z17" s="143">
        <v>113998.10125972271</v>
      </c>
      <c r="AA17" s="143">
        <v>83415.280700314106</v>
      </c>
      <c r="AB17" s="144">
        <v>58944.949055698497</v>
      </c>
      <c r="AC17" s="153">
        <v>4311562.0509120692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29</v>
      </c>
      <c r="E18" s="109">
        <v>773944.90622854978</v>
      </c>
      <c r="F18" s="109">
        <v>540007.7589646593</v>
      </c>
      <c r="G18" s="109">
        <v>453131.11767730286</v>
      </c>
      <c r="H18" s="109">
        <v>499657.79215301981</v>
      </c>
      <c r="I18" s="109">
        <v>1053610.6039671754</v>
      </c>
      <c r="J18" s="109">
        <v>2057376.4418092121</v>
      </c>
      <c r="K18" s="109">
        <v>2351976.1785089937</v>
      </c>
      <c r="L18" s="109">
        <v>533792.82860418828</v>
      </c>
      <c r="M18" s="109">
        <v>614878.82611965877</v>
      </c>
      <c r="N18" s="109">
        <v>669510.93729800766</v>
      </c>
      <c r="O18" s="109">
        <v>718300.54159205686</v>
      </c>
      <c r="P18" s="109">
        <v>743910.19267854816</v>
      </c>
      <c r="Q18" s="109">
        <v>711433.87236699008</v>
      </c>
      <c r="R18" s="109">
        <v>679712.6215932098</v>
      </c>
      <c r="S18" s="109">
        <v>737831.05713092256</v>
      </c>
      <c r="T18" s="109">
        <v>699418.31909674034</v>
      </c>
      <c r="U18" s="109">
        <v>644368.82816029224</v>
      </c>
      <c r="V18" s="109">
        <v>3761551.6167093129</v>
      </c>
      <c r="W18" s="109">
        <v>4377225.7654322237</v>
      </c>
      <c r="X18" s="109">
        <v>4695123.8781456407</v>
      </c>
      <c r="Y18" s="109">
        <v>4371689.7819376662</v>
      </c>
      <c r="Z18" s="109">
        <v>3639621.2377473335</v>
      </c>
      <c r="AA18" s="109">
        <v>2680851.0218686676</v>
      </c>
      <c r="AB18" s="142">
        <v>1923393.074672848</v>
      </c>
      <c r="AC18" s="152">
        <v>39932319.200463213</v>
      </c>
      <c r="AD18" s="152"/>
    </row>
    <row r="19" spans="1:33" ht="15" x14ac:dyDescent="0.2">
      <c r="A19" s="192">
        <v>46813</v>
      </c>
      <c r="B19" s="193">
        <v>42507789.723682784</v>
      </c>
      <c r="C19" s="94" t="s">
        <v>35</v>
      </c>
      <c r="D19" s="95">
        <v>22</v>
      </c>
      <c r="E19" s="148">
        <v>25012.299896963497</v>
      </c>
      <c r="F19" s="149">
        <v>18239.002495416382</v>
      </c>
      <c r="G19" s="149">
        <v>15690.964358157984</v>
      </c>
      <c r="H19" s="149">
        <v>18119.219121978946</v>
      </c>
      <c r="I19" s="149">
        <v>42736.104215908766</v>
      </c>
      <c r="J19" s="149">
        <v>88325.012772236791</v>
      </c>
      <c r="K19" s="149">
        <v>96288.018928696518</v>
      </c>
      <c r="L19" s="149">
        <v>20789.018430272412</v>
      </c>
      <c r="M19" s="149">
        <v>23146.265165101271</v>
      </c>
      <c r="N19" s="149">
        <v>24395.479703407538</v>
      </c>
      <c r="O19" s="149">
        <v>25914.675138241208</v>
      </c>
      <c r="P19" s="149">
        <v>26559.975157392262</v>
      </c>
      <c r="Q19" s="149">
        <v>25383.382857970708</v>
      </c>
      <c r="R19" s="149">
        <v>24510.178496838558</v>
      </c>
      <c r="S19" s="149">
        <v>25017.554906812518</v>
      </c>
      <c r="T19" s="149">
        <v>24962.291031016601</v>
      </c>
      <c r="U19" s="149">
        <v>24343.459652765076</v>
      </c>
      <c r="V19" s="149">
        <v>137967.6573911923</v>
      </c>
      <c r="W19" s="149">
        <v>158611.02080246224</v>
      </c>
      <c r="X19" s="149">
        <v>166339.31680295389</v>
      </c>
      <c r="Y19" s="149">
        <v>154379.40239604184</v>
      </c>
      <c r="Z19" s="149">
        <v>128217.92336784949</v>
      </c>
      <c r="AA19" s="149">
        <v>94688.454657630005</v>
      </c>
      <c r="AB19" s="150">
        <v>68029.105117596846</v>
      </c>
      <c r="AC19" s="151">
        <v>32068647.223027885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30725.670340723031</v>
      </c>
      <c r="F20" s="146">
        <v>22635.223745391275</v>
      </c>
      <c r="G20" s="146">
        <v>18474.972375184185</v>
      </c>
      <c r="H20" s="146">
        <v>18442.750914971959</v>
      </c>
      <c r="I20" s="146">
        <v>27092.02938367071</v>
      </c>
      <c r="J20" s="146">
        <v>39247.289849936751</v>
      </c>
      <c r="K20" s="146">
        <v>61691.769207979072</v>
      </c>
      <c r="L20" s="146">
        <v>16650.913639001494</v>
      </c>
      <c r="M20" s="146">
        <v>21120.682794711323</v>
      </c>
      <c r="N20" s="146">
        <v>23847.848097309154</v>
      </c>
      <c r="O20" s="146">
        <v>25688.049911668473</v>
      </c>
      <c r="P20" s="146">
        <v>26254.623264302358</v>
      </c>
      <c r="Q20" s="146">
        <v>25517.886344340142</v>
      </c>
      <c r="R20" s="146">
        <v>23181.969913697867</v>
      </c>
      <c r="S20" s="146">
        <v>20994.968610233806</v>
      </c>
      <c r="T20" s="146">
        <v>19887.168404558885</v>
      </c>
      <c r="U20" s="146">
        <v>19163.255881063295</v>
      </c>
      <c r="V20" s="146">
        <v>120234.49507438045</v>
      </c>
      <c r="W20" s="146">
        <v>140424.58362348605</v>
      </c>
      <c r="X20" s="146">
        <v>147173.52810548907</v>
      </c>
      <c r="Y20" s="146">
        <v>136976.53156336534</v>
      </c>
      <c r="Z20" s="146">
        <v>118138.91591097236</v>
      </c>
      <c r="AA20" s="146">
        <v>93105.358252638398</v>
      </c>
      <c r="AB20" s="147">
        <v>69908.277147050423</v>
      </c>
      <c r="AC20" s="152">
        <v>5066315.0494245049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5</v>
      </c>
      <c r="E21" s="143">
        <v>28553.246043591011</v>
      </c>
      <c r="F21" s="143">
        <v>19472.302954960967</v>
      </c>
      <c r="G21" s="143">
        <v>14761.207399755522</v>
      </c>
      <c r="H21" s="143">
        <v>12751.78337266605</v>
      </c>
      <c r="I21" s="143">
        <v>14648.076337093375</v>
      </c>
      <c r="J21" s="143">
        <v>18528.818036287819</v>
      </c>
      <c r="K21" s="143">
        <v>27805.286357834804</v>
      </c>
      <c r="L21" s="143">
        <v>9545.4935889046301</v>
      </c>
      <c r="M21" s="143">
        <v>12686.984939213566</v>
      </c>
      <c r="N21" s="143">
        <v>16074.652797534856</v>
      </c>
      <c r="O21" s="143">
        <v>18177.117929278807</v>
      </c>
      <c r="P21" s="143">
        <v>20274.293273326948</v>
      </c>
      <c r="Q21" s="143">
        <v>20685.312445430252</v>
      </c>
      <c r="R21" s="143">
        <v>20737.514147593156</v>
      </c>
      <c r="S21" s="143">
        <v>18551.480226283526</v>
      </c>
      <c r="T21" s="143">
        <v>16934.620761188311</v>
      </c>
      <c r="U21" s="143">
        <v>16756.783600523213</v>
      </c>
      <c r="V21" s="143">
        <v>105464.23744841375</v>
      </c>
      <c r="W21" s="143">
        <v>131265.70673515141</v>
      </c>
      <c r="X21" s="143">
        <v>142631.18568408239</v>
      </c>
      <c r="Y21" s="143">
        <v>134048.15443125551</v>
      </c>
      <c r="Z21" s="143">
        <v>112271.91462802152</v>
      </c>
      <c r="AA21" s="143">
        <v>83368.91158033906</v>
      </c>
      <c r="AB21" s="144">
        <v>58570.405527349656</v>
      </c>
      <c r="AC21" s="153">
        <v>5372827.4512304002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815939.50931404415</v>
      </c>
      <c r="F22" s="109">
        <v>589160.46465553029</v>
      </c>
      <c r="G22" s="109">
        <v>492907.14237898996</v>
      </c>
      <c r="H22" s="109">
        <v>536152.74120675493</v>
      </c>
      <c r="I22" s="109">
        <v>1121802.7919701426</v>
      </c>
      <c r="J22" s="109">
        <v>2192783.5305703958</v>
      </c>
      <c r="K22" s="109">
        <v>2504129.9250524142</v>
      </c>
      <c r="L22" s="109">
        <v>571689.52796652215</v>
      </c>
      <c r="M22" s="109">
        <v>657135.48950714106</v>
      </c>
      <c r="N22" s="109">
        <v>712465.20985187672</v>
      </c>
      <c r="O22" s="109">
        <v>763760.64233437448</v>
      </c>
      <c r="P22" s="109">
        <v>790709.41288647393</v>
      </c>
      <c r="Q22" s="109">
        <v>763932.53047986736</v>
      </c>
      <c r="R22" s="109">
        <v>735639.37732320547</v>
      </c>
      <c r="S22" s="109">
        <v>727123.4835222282</v>
      </c>
      <c r="T22" s="109">
        <v>713392.18010654231</v>
      </c>
      <c r="U22" s="109">
        <v>695993.05388770089</v>
      </c>
      <c r="V22" s="109">
        <v>4043547.6301458213</v>
      </c>
      <c r="W22" s="109">
        <v>4707469.3258238705</v>
      </c>
      <c r="X22" s="109">
        <v>4961315.0105073545</v>
      </c>
      <c r="Y22" s="109">
        <v>4614493.7511226591</v>
      </c>
      <c r="Z22" s="109">
        <v>3854709.5508766859</v>
      </c>
      <c r="AA22" s="109">
        <v>2872411.9933801088</v>
      </c>
      <c r="AB22" s="142">
        <v>2069125.4488120805</v>
      </c>
      <c r="AC22" s="152">
        <v>42507789.723682791</v>
      </c>
      <c r="AD22" s="152"/>
    </row>
    <row r="23" spans="1:33" ht="15" x14ac:dyDescent="0.2">
      <c r="A23" s="192">
        <v>46844</v>
      </c>
      <c r="B23" s="193">
        <v>45117488.114323646</v>
      </c>
      <c r="C23" s="94" t="s">
        <v>35</v>
      </c>
      <c r="D23" s="95">
        <v>18</v>
      </c>
      <c r="E23" s="148">
        <v>31143.699540455989</v>
      </c>
      <c r="F23" s="149">
        <v>23707.743929964217</v>
      </c>
      <c r="G23" s="149">
        <v>20776.52817213094</v>
      </c>
      <c r="H23" s="149">
        <v>23324.87985045194</v>
      </c>
      <c r="I23" s="149">
        <v>46123.613764508504</v>
      </c>
      <c r="J23" s="149">
        <v>91923.818521857422</v>
      </c>
      <c r="K23" s="149">
        <v>99013.639005958597</v>
      </c>
      <c r="L23" s="149">
        <v>26694.725388705607</v>
      </c>
      <c r="M23" s="149">
        <v>29633.067393237332</v>
      </c>
      <c r="N23" s="149">
        <v>31107.587254293889</v>
      </c>
      <c r="O23" s="149">
        <v>32830.296540112366</v>
      </c>
      <c r="P23" s="149">
        <v>33792.792239875431</v>
      </c>
      <c r="Q23" s="149">
        <v>32740.578484373793</v>
      </c>
      <c r="R23" s="149">
        <v>31436.788452881039</v>
      </c>
      <c r="S23" s="149">
        <v>31711.93069185171</v>
      </c>
      <c r="T23" s="149">
        <v>31759.539915676822</v>
      </c>
      <c r="U23" s="149">
        <v>31458.534504075029</v>
      </c>
      <c r="V23" s="149">
        <v>145849.08973283434</v>
      </c>
      <c r="W23" s="149">
        <v>168747.18829575574</v>
      </c>
      <c r="X23" s="149">
        <v>175467.88573445322</v>
      </c>
      <c r="Y23" s="149">
        <v>163367.23134743667</v>
      </c>
      <c r="Z23" s="149">
        <v>137867.15250803481</v>
      </c>
      <c r="AA23" s="149">
        <v>102746.43854833637</v>
      </c>
      <c r="AB23" s="150">
        <v>75297.04286175032</v>
      </c>
      <c r="AC23" s="151">
        <v>29133392.26822222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5</v>
      </c>
      <c r="E24" s="145">
        <v>37492.411677643402</v>
      </c>
      <c r="F24" s="146">
        <v>29674.676833050431</v>
      </c>
      <c r="G24" s="146">
        <v>26298.898720208563</v>
      </c>
      <c r="H24" s="146">
        <v>26480.568627090437</v>
      </c>
      <c r="I24" s="146">
        <v>35771.636642575191</v>
      </c>
      <c r="J24" s="146">
        <v>48082.209826624523</v>
      </c>
      <c r="K24" s="146">
        <v>72117.595826825054</v>
      </c>
      <c r="L24" s="146">
        <v>31989.942302909283</v>
      </c>
      <c r="M24" s="146">
        <v>36390.449656315985</v>
      </c>
      <c r="N24" s="146">
        <v>38161.912065137971</v>
      </c>
      <c r="O24" s="146">
        <v>39855.845164377148</v>
      </c>
      <c r="P24" s="146">
        <v>40310.4265691084</v>
      </c>
      <c r="Q24" s="146">
        <v>38939.505281351019</v>
      </c>
      <c r="R24" s="146">
        <v>35542.351400433807</v>
      </c>
      <c r="S24" s="146">
        <v>33072.540900725478</v>
      </c>
      <c r="T24" s="146">
        <v>31830.894896860209</v>
      </c>
      <c r="U24" s="146">
        <v>30920.393606195223</v>
      </c>
      <c r="V24" s="146">
        <v>125979.18797379539</v>
      </c>
      <c r="W24" s="146">
        <v>149098.46569127333</v>
      </c>
      <c r="X24" s="146">
        <v>153663.14601721149</v>
      </c>
      <c r="Y24" s="146">
        <v>144093.83495525981</v>
      </c>
      <c r="Z24" s="146">
        <v>125177.41874154704</v>
      </c>
      <c r="AA24" s="146">
        <v>99978.92856669733</v>
      </c>
      <c r="AB24" s="147">
        <v>77340.711836989969</v>
      </c>
      <c r="AC24" s="152">
        <v>7541319.7689010333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7</v>
      </c>
      <c r="E25" s="143">
        <v>33025.068722256554</v>
      </c>
      <c r="F25" s="143">
        <v>24427.269190430379</v>
      </c>
      <c r="G25" s="143">
        <v>19534.037784370983</v>
      </c>
      <c r="H25" s="143">
        <v>17597.879021533958</v>
      </c>
      <c r="I25" s="143">
        <v>19683.034291551299</v>
      </c>
      <c r="J25" s="143">
        <v>21759.601110145624</v>
      </c>
      <c r="K25" s="143">
        <v>32578.63112239795</v>
      </c>
      <c r="L25" s="143">
        <v>18832.807143009682</v>
      </c>
      <c r="M25" s="143">
        <v>23758.664804884815</v>
      </c>
      <c r="N25" s="143">
        <v>25617.004143272577</v>
      </c>
      <c r="O25" s="143">
        <v>27258.154074046379</v>
      </c>
      <c r="P25" s="143">
        <v>27810.710347843025</v>
      </c>
      <c r="Q25" s="143">
        <v>27193.234984724862</v>
      </c>
      <c r="R25" s="143">
        <v>26835.352001050553</v>
      </c>
      <c r="S25" s="143">
        <v>26696.871634632829</v>
      </c>
      <c r="T25" s="143">
        <v>26482.912981747515</v>
      </c>
      <c r="U25" s="143">
        <v>25838.488145260308</v>
      </c>
      <c r="V25" s="143">
        <v>103725.76010793634</v>
      </c>
      <c r="W25" s="143">
        <v>130550.97692134567</v>
      </c>
      <c r="X25" s="143">
        <v>142050.4480141997</v>
      </c>
      <c r="Y25" s="143">
        <v>135181.41477484797</v>
      </c>
      <c r="Z25" s="143">
        <v>115518.62808820367</v>
      </c>
      <c r="AA25" s="143">
        <v>88362.622480772654</v>
      </c>
      <c r="AB25" s="144">
        <v>65791.296281019124</v>
      </c>
      <c r="AC25" s="153">
        <v>8442776.0772003923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979224.13117222069</v>
      </c>
      <c r="F26" s="109">
        <v>746103.65923762065</v>
      </c>
      <c r="G26" s="109">
        <v>642210.26518999669</v>
      </c>
      <c r="H26" s="109">
        <v>675435.83359432488</v>
      </c>
      <c r="I26" s="109">
        <v>1146864.471014888</v>
      </c>
      <c r="J26" s="109">
        <v>2047356.9902975755</v>
      </c>
      <c r="K26" s="109">
        <v>2370883.8990981653</v>
      </c>
      <c r="L26" s="109">
        <v>772284.41851231514</v>
      </c>
      <c r="M26" s="109">
        <v>881658.11499404558</v>
      </c>
      <c r="N26" s="109">
        <v>930065.15990588791</v>
      </c>
      <c r="O26" s="109">
        <v>981031.64206223295</v>
      </c>
      <c r="P26" s="109">
        <v>1004497.3655982008</v>
      </c>
      <c r="Q26" s="109">
        <v>974380.58401855745</v>
      </c>
      <c r="R26" s="109">
        <v>931421.41316138161</v>
      </c>
      <c r="S26" s="109">
        <v>923055.55839938798</v>
      </c>
      <c r="T26" s="109">
        <v>916206.5838387165</v>
      </c>
      <c r="U26" s="109">
        <v>901725.00612114882</v>
      </c>
      <c r="V26" s="109">
        <v>3981259.8758155494</v>
      </c>
      <c r="W26" s="109">
        <v>4696798.5562293893</v>
      </c>
      <c r="X26" s="109">
        <v>4921090.8094056137</v>
      </c>
      <c r="Y26" s="109">
        <v>4607349.2424540948</v>
      </c>
      <c r="Z26" s="109">
        <v>3916126.2354697874</v>
      </c>
      <c r="AA26" s="109">
        <v>2967868.8940689499</v>
      </c>
      <c r="AB26" s="142">
        <v>2202589.4046635898</v>
      </c>
      <c r="AC26" s="152">
        <v>45117488.114323646</v>
      </c>
      <c r="AD26" s="152"/>
    </row>
    <row r="27" spans="1:33" ht="15" x14ac:dyDescent="0.2">
      <c r="A27" s="192">
        <v>46874</v>
      </c>
      <c r="B27" s="193">
        <v>54248319.690404214</v>
      </c>
      <c r="C27" s="94" t="s">
        <v>35</v>
      </c>
      <c r="D27" s="95">
        <v>21</v>
      </c>
      <c r="E27" s="148">
        <v>35151.647591516383</v>
      </c>
      <c r="F27" s="149">
        <v>27234.303871251013</v>
      </c>
      <c r="G27" s="149">
        <v>24053.856008594976</v>
      </c>
      <c r="H27" s="149">
        <v>26635.520828659359</v>
      </c>
      <c r="I27" s="149">
        <v>50138.119101780874</v>
      </c>
      <c r="J27" s="149">
        <v>92391.063663178633</v>
      </c>
      <c r="K27" s="149">
        <v>109074.50774995795</v>
      </c>
      <c r="L27" s="149">
        <v>38856.86416293052</v>
      </c>
      <c r="M27" s="149">
        <v>42908.886615248433</v>
      </c>
      <c r="N27" s="149">
        <v>44897.537733299745</v>
      </c>
      <c r="O27" s="149">
        <v>47047.057836174761</v>
      </c>
      <c r="P27" s="149">
        <v>48384.270408602672</v>
      </c>
      <c r="Q27" s="149">
        <v>47359.458746690572</v>
      </c>
      <c r="R27" s="149">
        <v>46009.884416220586</v>
      </c>
      <c r="S27" s="149">
        <v>45816.435723833303</v>
      </c>
      <c r="T27" s="149">
        <v>45952.769722985315</v>
      </c>
      <c r="U27" s="149">
        <v>45209.106715480877</v>
      </c>
      <c r="V27" s="149">
        <v>160241.63321309403</v>
      </c>
      <c r="W27" s="149">
        <v>181572.03778987305</v>
      </c>
      <c r="X27" s="149">
        <v>188836.20316740056</v>
      </c>
      <c r="Y27" s="149">
        <v>175234.59567283106</v>
      </c>
      <c r="Z27" s="149">
        <v>148387.41591052565</v>
      </c>
      <c r="AA27" s="149">
        <v>111539.70278545471</v>
      </c>
      <c r="AB27" s="150">
        <v>80953.193722693104</v>
      </c>
      <c r="AC27" s="151">
        <v>39141607.536323838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42819.653384754747</v>
      </c>
      <c r="F28" s="146">
        <v>33360.327254457537</v>
      </c>
      <c r="G28" s="146">
        <v>28877.127427585361</v>
      </c>
      <c r="H28" s="146">
        <v>28844.869593266685</v>
      </c>
      <c r="I28" s="146">
        <v>38263.457753125171</v>
      </c>
      <c r="J28" s="146">
        <v>49919.096414053318</v>
      </c>
      <c r="K28" s="146">
        <v>76653.536639792306</v>
      </c>
      <c r="L28" s="146">
        <v>33526.648094605327</v>
      </c>
      <c r="M28" s="146">
        <v>40138.506429684167</v>
      </c>
      <c r="N28" s="146">
        <v>44027.210128315513</v>
      </c>
      <c r="O28" s="146">
        <v>46638.415773203233</v>
      </c>
      <c r="P28" s="146">
        <v>47362.347209650405</v>
      </c>
      <c r="Q28" s="146">
        <v>46090.284074547402</v>
      </c>
      <c r="R28" s="146">
        <v>42798.2801964104</v>
      </c>
      <c r="S28" s="146">
        <v>39549.241392851218</v>
      </c>
      <c r="T28" s="146">
        <v>37676.070957717893</v>
      </c>
      <c r="U28" s="146">
        <v>36230.905748047953</v>
      </c>
      <c r="V28" s="146">
        <v>136213.4539525552</v>
      </c>
      <c r="W28" s="146">
        <v>160067.28152889476</v>
      </c>
      <c r="X28" s="146">
        <v>167263.5626295206</v>
      </c>
      <c r="Y28" s="146">
        <v>158072.41220777715</v>
      </c>
      <c r="Z28" s="146">
        <v>139132.74639091929</v>
      </c>
      <c r="AA28" s="146">
        <v>111326.43532457131</v>
      </c>
      <c r="AB28" s="147">
        <v>85329.053777328285</v>
      </c>
      <c r="AC28" s="152">
        <v>6680723.6971345404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6</v>
      </c>
      <c r="E29" s="143">
        <v>39352.046870929051</v>
      </c>
      <c r="F29" s="143">
        <v>29520.706117432852</v>
      </c>
      <c r="G29" s="143">
        <v>24139.207577212845</v>
      </c>
      <c r="H29" s="143">
        <v>21960.733841609224</v>
      </c>
      <c r="I29" s="143">
        <v>23799.083702869942</v>
      </c>
      <c r="J29" s="143">
        <v>24276.494819336003</v>
      </c>
      <c r="K29" s="143">
        <v>39228.08805434739</v>
      </c>
      <c r="L29" s="143">
        <v>20921.471256517114</v>
      </c>
      <c r="M29" s="143">
        <v>27981.305833725368</v>
      </c>
      <c r="N29" s="143">
        <v>33287.652911985344</v>
      </c>
      <c r="O29" s="143">
        <v>36627.463119305859</v>
      </c>
      <c r="P29" s="143">
        <v>38049.768846656923</v>
      </c>
      <c r="Q29" s="143">
        <v>38001.682639773207</v>
      </c>
      <c r="R29" s="143">
        <v>35883.351344050716</v>
      </c>
      <c r="S29" s="143">
        <v>32980.344233011157</v>
      </c>
      <c r="T29" s="143">
        <v>31034.634134874963</v>
      </c>
      <c r="U29" s="143">
        <v>30102.031107973711</v>
      </c>
      <c r="V29" s="143">
        <v>121139.25318747187</v>
      </c>
      <c r="W29" s="143">
        <v>148136.04531723546</v>
      </c>
      <c r="X29" s="143">
        <v>160490.68670018355</v>
      </c>
      <c r="Y29" s="143">
        <v>151471.54540778752</v>
      </c>
      <c r="Z29" s="143">
        <v>128076.34631906064</v>
      </c>
      <c r="AA29" s="143">
        <v>96780.454344140773</v>
      </c>
      <c r="AB29" s="144">
        <v>71091.011803479385</v>
      </c>
      <c r="AC29" s="153">
        <v>8425988.4569458254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1145575.4941864372</v>
      </c>
      <c r="F30" s="109">
        <v>882485.92701869854</v>
      </c>
      <c r="G30" s="109">
        <v>765474.73135411297</v>
      </c>
      <c r="H30" s="109">
        <v>806489.81882456865</v>
      </c>
      <c r="I30" s="109">
        <v>1348748.8343671188</v>
      </c>
      <c r="J30" s="109">
        <v>2285547.6914989809</v>
      </c>
      <c r="K30" s="109">
        <v>2832547.3376343702</v>
      </c>
      <c r="L30" s="109">
        <v>1075629.567339065</v>
      </c>
      <c r="M30" s="109">
        <v>1229528.479641306</v>
      </c>
      <c r="N30" s="109">
        <v>1318683.0503844686</v>
      </c>
      <c r="O30" s="109">
        <v>1394306.656368318</v>
      </c>
      <c r="P30" s="109">
        <v>1433817.6804991993</v>
      </c>
      <c r="Q30" s="109">
        <v>1406919.8658173308</v>
      </c>
      <c r="R30" s="109">
        <v>1352700.8015905784</v>
      </c>
      <c r="S30" s="109">
        <v>1318224.1811699711</v>
      </c>
      <c r="T30" s="109">
        <v>1301920.2528228129</v>
      </c>
      <c r="U30" s="109">
        <v>1274927.0506651322</v>
      </c>
      <c r="V30" s="109">
        <v>4636763.6324100271</v>
      </c>
      <c r="W30" s="109">
        <v>5342098.1916063251</v>
      </c>
      <c r="X30" s="109">
        <v>5597558.6372345956</v>
      </c>
      <c r="Y30" s="109">
        <v>5221045.4304072857</v>
      </c>
      <c r="Z30" s="109">
        <v>4441124.79759908</v>
      </c>
      <c r="AA30" s="109">
        <v>3368322.2258576788</v>
      </c>
      <c r="AB30" s="142">
        <v>2467879.3541067448</v>
      </c>
      <c r="AC30" s="152">
        <v>54248319.690404207</v>
      </c>
      <c r="AD30" s="152"/>
    </row>
    <row r="31" spans="1:33" ht="15" x14ac:dyDescent="0.2">
      <c r="A31" s="192">
        <v>46905</v>
      </c>
      <c r="B31" s="193">
        <v>44236485.389423504</v>
      </c>
      <c r="C31" s="94" t="s">
        <v>35</v>
      </c>
      <c r="D31" s="95">
        <v>20</v>
      </c>
      <c r="E31" s="148">
        <v>30728.904914406106</v>
      </c>
      <c r="F31" s="149">
        <v>22765.247240838213</v>
      </c>
      <c r="G31" s="149">
        <v>19457.61490619188</v>
      </c>
      <c r="H31" s="149">
        <v>21641.103785844622</v>
      </c>
      <c r="I31" s="149">
        <v>39325.576179659547</v>
      </c>
      <c r="J31" s="149">
        <v>68785.239649901501</v>
      </c>
      <c r="K31" s="149">
        <v>92033.399078381655</v>
      </c>
      <c r="L31" s="149">
        <v>27227.540354797609</v>
      </c>
      <c r="M31" s="149">
        <v>30942.819574952708</v>
      </c>
      <c r="N31" s="149">
        <v>32722.157568077291</v>
      </c>
      <c r="O31" s="149">
        <v>34526.926826252464</v>
      </c>
      <c r="P31" s="149">
        <v>35918.790603010268</v>
      </c>
      <c r="Q31" s="149">
        <v>35350.423833999899</v>
      </c>
      <c r="R31" s="149">
        <v>33745.100519526306</v>
      </c>
      <c r="S31" s="149">
        <v>33653.302575643451</v>
      </c>
      <c r="T31" s="149">
        <v>33109.408652891514</v>
      </c>
      <c r="U31" s="149">
        <v>32057.558813977445</v>
      </c>
      <c r="V31" s="149">
        <v>143750.76282392503</v>
      </c>
      <c r="W31" s="149">
        <v>162004.85720103851</v>
      </c>
      <c r="X31" s="149">
        <v>171145.22434959456</v>
      </c>
      <c r="Y31" s="149">
        <v>159289.71318277105</v>
      </c>
      <c r="Z31" s="149">
        <v>136100.97211064046</v>
      </c>
      <c r="AA31" s="149">
        <v>103095.09582327753</v>
      </c>
      <c r="AB31" s="150">
        <v>75006.686497721923</v>
      </c>
      <c r="AC31" s="151">
        <v>31487688.541346423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37235.599595347558</v>
      </c>
      <c r="F32" s="146">
        <v>28264.074537867014</v>
      </c>
      <c r="G32" s="146">
        <v>23661.461707413171</v>
      </c>
      <c r="H32" s="146">
        <v>23801.786266013649</v>
      </c>
      <c r="I32" s="146">
        <v>32267.190524249705</v>
      </c>
      <c r="J32" s="146">
        <v>42221.727021257502</v>
      </c>
      <c r="K32" s="146">
        <v>65657.299066010237</v>
      </c>
      <c r="L32" s="146">
        <v>22574.999478902439</v>
      </c>
      <c r="M32" s="146">
        <v>27881.158335970547</v>
      </c>
      <c r="N32" s="146">
        <v>30979.165475039019</v>
      </c>
      <c r="O32" s="146">
        <v>32983.061216026465</v>
      </c>
      <c r="P32" s="146">
        <v>33827.151672586166</v>
      </c>
      <c r="Q32" s="146">
        <v>32886.865822065018</v>
      </c>
      <c r="R32" s="146">
        <v>30244.500275022183</v>
      </c>
      <c r="S32" s="146">
        <v>27508.367994859938</v>
      </c>
      <c r="T32" s="146">
        <v>25918.039559376808</v>
      </c>
      <c r="U32" s="146">
        <v>24888.549459522797</v>
      </c>
      <c r="V32" s="146">
        <v>123107.96242492039</v>
      </c>
      <c r="W32" s="146">
        <v>142386.94811315782</v>
      </c>
      <c r="X32" s="146">
        <v>151663.41774310518</v>
      </c>
      <c r="Y32" s="146">
        <v>142964.96520917656</v>
      </c>
      <c r="Z32" s="146">
        <v>124416.16420200464</v>
      </c>
      <c r="AA32" s="146">
        <v>100191.1290562988</v>
      </c>
      <c r="AB32" s="147">
        <v>77244.167340166081</v>
      </c>
      <c r="AC32" s="152">
        <v>5619103.0083854394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6</v>
      </c>
      <c r="E33" s="143">
        <v>33354.296985685352</v>
      </c>
      <c r="F33" s="143">
        <v>24030.537118381315</v>
      </c>
      <c r="G33" s="143">
        <v>19278.111177705097</v>
      </c>
      <c r="H33" s="143">
        <v>17135.003570883586</v>
      </c>
      <c r="I33" s="143">
        <v>19245.141258261858</v>
      </c>
      <c r="J33" s="143">
        <v>19607.086357283933</v>
      </c>
      <c r="K33" s="143">
        <v>32370.529411255437</v>
      </c>
      <c r="L33" s="143">
        <v>14548.531598169564</v>
      </c>
      <c r="M33" s="143">
        <v>18197.362471269797</v>
      </c>
      <c r="N33" s="143">
        <v>21852.408431224932</v>
      </c>
      <c r="O33" s="143">
        <v>24514.818941280468</v>
      </c>
      <c r="P33" s="143">
        <v>25986.913296524654</v>
      </c>
      <c r="Q33" s="143">
        <v>26797.333351403322</v>
      </c>
      <c r="R33" s="143">
        <v>26225.304745201782</v>
      </c>
      <c r="S33" s="143">
        <v>24521.606031442767</v>
      </c>
      <c r="T33" s="143">
        <v>22935.483289672808</v>
      </c>
      <c r="U33" s="143">
        <v>23567.812404977958</v>
      </c>
      <c r="V33" s="143">
        <v>109611.35922419619</v>
      </c>
      <c r="W33" s="143">
        <v>131935.52580483703</v>
      </c>
      <c r="X33" s="143">
        <v>144288.69453051942</v>
      </c>
      <c r="Y33" s="143">
        <v>136466.17251364043</v>
      </c>
      <c r="Z33" s="143">
        <v>116617.95392990044</v>
      </c>
      <c r="AA33" s="143">
        <v>89130.970607521711</v>
      </c>
      <c r="AB33" s="144">
        <v>66063.349564033386</v>
      </c>
      <c r="AC33" s="153">
        <v>7129693.8396916389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963646.2785836244</v>
      </c>
      <c r="F34" s="109">
        <v>712544.46567852027</v>
      </c>
      <c r="G34" s="109">
        <v>599466.81201972091</v>
      </c>
      <c r="H34" s="109">
        <v>630839.24220624857</v>
      </c>
      <c r="I34" s="109">
        <v>1031051.133239761</v>
      </c>
      <c r="J34" s="109">
        <v>1662234.2192267638</v>
      </c>
      <c r="K34" s="109">
        <v>2297520.3542992068</v>
      </c>
      <c r="L34" s="109">
        <v>722141.99460057938</v>
      </c>
      <c r="M34" s="109">
        <v>839565.19967055507</v>
      </c>
      <c r="N34" s="109">
        <v>909474.26384905144</v>
      </c>
      <c r="O34" s="109">
        <v>969559.69503683783</v>
      </c>
      <c r="P34" s="109">
        <v>1009605.8985296979</v>
      </c>
      <c r="Q34" s="109">
        <v>999339.94007667794</v>
      </c>
      <c r="R34" s="109">
        <v>953231.83996182552</v>
      </c>
      <c r="S34" s="109">
        <v>930229.15968096536</v>
      </c>
      <c r="T34" s="109">
        <v>903473.23103337432</v>
      </c>
      <c r="U34" s="109">
        <v>882112.2485475078</v>
      </c>
      <c r="V34" s="109">
        <v>4025115.2615233595</v>
      </c>
      <c r="W34" s="109">
        <v>4601258.0913024237</v>
      </c>
      <c r="X34" s="109">
        <v>4895290.3251474285</v>
      </c>
      <c r="Y34" s="109">
        <v>4576451.1595739704</v>
      </c>
      <c r="Z34" s="109">
        <v>3919391.8226002306</v>
      </c>
      <c r="AA34" s="109">
        <v>2997452.256335876</v>
      </c>
      <c r="AB34" s="142">
        <v>2205490.4966993034</v>
      </c>
      <c r="AC34" s="152">
        <v>44236485.389423504</v>
      </c>
      <c r="AD34" s="152"/>
    </row>
    <row r="35" spans="1:33" ht="15" x14ac:dyDescent="0.2">
      <c r="A35" s="192">
        <v>46935</v>
      </c>
      <c r="B35" s="193">
        <v>42052246.097274482</v>
      </c>
      <c r="C35" s="94" t="s">
        <v>35</v>
      </c>
      <c r="D35" s="95">
        <v>19</v>
      </c>
      <c r="E35" s="148">
        <v>26266.363110396476</v>
      </c>
      <c r="F35" s="149">
        <v>19585.656019753798</v>
      </c>
      <c r="G35" s="149">
        <v>16862.947168701568</v>
      </c>
      <c r="H35" s="149">
        <v>19184.430500209011</v>
      </c>
      <c r="I35" s="149">
        <v>40136.576998845165</v>
      </c>
      <c r="J35" s="149">
        <v>78957.224339590102</v>
      </c>
      <c r="K35" s="149">
        <v>92653.170681352625</v>
      </c>
      <c r="L35" s="149">
        <v>21921.856864600271</v>
      </c>
      <c r="M35" s="149">
        <v>24794.058896910312</v>
      </c>
      <c r="N35" s="149">
        <v>26236.922826196565</v>
      </c>
      <c r="O35" s="149">
        <v>27836.682145602448</v>
      </c>
      <c r="P35" s="149">
        <v>28500.624504471118</v>
      </c>
      <c r="Q35" s="149">
        <v>27148.908166928522</v>
      </c>
      <c r="R35" s="149">
        <v>26002.963101010017</v>
      </c>
      <c r="S35" s="149">
        <v>26302.115031287882</v>
      </c>
      <c r="T35" s="149">
        <v>25992.433628537328</v>
      </c>
      <c r="U35" s="149">
        <v>25197.829425715136</v>
      </c>
      <c r="V35" s="149">
        <v>136401.82764930552</v>
      </c>
      <c r="W35" s="149">
        <v>154154.86811292099</v>
      </c>
      <c r="X35" s="149">
        <v>166238.10718144258</v>
      </c>
      <c r="Y35" s="149">
        <v>154627.67539174031</v>
      </c>
      <c r="Z35" s="149">
        <v>129963.98793536749</v>
      </c>
      <c r="AA35" s="149">
        <v>96859.575362645774</v>
      </c>
      <c r="AB35" s="150">
        <v>70084.982181633211</v>
      </c>
      <c r="AC35" s="151">
        <v>27776323.957278121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5</v>
      </c>
      <c r="E36" s="145">
        <v>33460.752038825754</v>
      </c>
      <c r="F36" s="146">
        <v>24662.499313635104</v>
      </c>
      <c r="G36" s="146">
        <v>20938.358728878276</v>
      </c>
      <c r="H36" s="146">
        <v>21026.128950044687</v>
      </c>
      <c r="I36" s="146">
        <v>28920.738347445375</v>
      </c>
      <c r="J36" s="146">
        <v>38083.876024706587</v>
      </c>
      <c r="K36" s="146">
        <v>60604.133924055073</v>
      </c>
      <c r="L36" s="146">
        <v>18751.815487427106</v>
      </c>
      <c r="M36" s="146">
        <v>22275.122341252496</v>
      </c>
      <c r="N36" s="146">
        <v>25446.308001558085</v>
      </c>
      <c r="O36" s="146">
        <v>27437.170008869474</v>
      </c>
      <c r="P36" s="146">
        <v>27539.838189194168</v>
      </c>
      <c r="Q36" s="146">
        <v>26617.756919102841</v>
      </c>
      <c r="R36" s="146">
        <v>24263.301696878392</v>
      </c>
      <c r="S36" s="146">
        <v>21887.220930155621</v>
      </c>
      <c r="T36" s="146">
        <v>20843.558013960232</v>
      </c>
      <c r="U36" s="146">
        <v>20770.029392432705</v>
      </c>
      <c r="V36" s="146">
        <v>116365.82702675421</v>
      </c>
      <c r="W36" s="146">
        <v>134895.86975841154</v>
      </c>
      <c r="X36" s="146">
        <v>145907.05714385488</v>
      </c>
      <c r="Y36" s="146">
        <v>136701.04107393819</v>
      </c>
      <c r="Z36" s="146">
        <v>118949.47099740982</v>
      </c>
      <c r="AA36" s="146">
        <v>95145.751779053389</v>
      </c>
      <c r="AB36" s="147">
        <v>72753.325642412776</v>
      </c>
      <c r="AC36" s="152">
        <v>6421234.7586512845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7</v>
      </c>
      <c r="E37" s="143">
        <v>31557.891590573596</v>
      </c>
      <c r="F37" s="143">
        <v>22413.171570687769</v>
      </c>
      <c r="G37" s="143">
        <v>17978.661185992132</v>
      </c>
      <c r="H37" s="143">
        <v>15710.990013694893</v>
      </c>
      <c r="I37" s="143">
        <v>17728.299663134556</v>
      </c>
      <c r="J37" s="143">
        <v>19746.487906915834</v>
      </c>
      <c r="K37" s="143">
        <v>31624.390824938841</v>
      </c>
      <c r="L37" s="143">
        <v>13461.067136304348</v>
      </c>
      <c r="M37" s="143">
        <v>17851.270845894087</v>
      </c>
      <c r="N37" s="143">
        <v>20795.00660607274</v>
      </c>
      <c r="O37" s="143">
        <v>22397.483072425006</v>
      </c>
      <c r="P37" s="143">
        <v>24288.538294892813</v>
      </c>
      <c r="Q37" s="143">
        <v>24050.22914802987</v>
      </c>
      <c r="R37" s="143">
        <v>23054.481249860022</v>
      </c>
      <c r="S37" s="143">
        <v>20656.353668595366</v>
      </c>
      <c r="T37" s="143">
        <v>18909.993413709704</v>
      </c>
      <c r="U37" s="143">
        <v>18762.664001651323</v>
      </c>
      <c r="V37" s="143">
        <v>102310.14329521886</v>
      </c>
      <c r="W37" s="143">
        <v>124570.23384777231</v>
      </c>
      <c r="X37" s="143">
        <v>140867.0552798158</v>
      </c>
      <c r="Y37" s="143">
        <v>133687.84185405413</v>
      </c>
      <c r="Z37" s="143">
        <v>113051.83243157146</v>
      </c>
      <c r="AA37" s="143">
        <v>84678.994594130316</v>
      </c>
      <c r="AB37" s="144">
        <v>61945.115839075108</v>
      </c>
      <c r="AC37" s="153">
        <v>7854687.3813450765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887269.90042567695</v>
      </c>
      <c r="F38" s="109">
        <v>652332.16193831211</v>
      </c>
      <c r="G38" s="109">
        <v>550938.41815166606</v>
      </c>
      <c r="H38" s="109">
        <v>579611.75435005897</v>
      </c>
      <c r="I38" s="109">
        <v>1031296.7523572269</v>
      </c>
      <c r="J38" s="109">
        <v>1828832.0579241556</v>
      </c>
      <c r="K38" s="109">
        <v>2284801.6483405475</v>
      </c>
      <c r="L38" s="109">
        <v>604501.82781867112</v>
      </c>
      <c r="M38" s="109">
        <v>707421.62666881701</v>
      </c>
      <c r="N38" s="109">
        <v>771298.11994803429</v>
      </c>
      <c r="O38" s="109">
        <v>822865.19231776893</v>
      </c>
      <c r="P38" s="109">
        <v>849230.82459517173</v>
      </c>
      <c r="Q38" s="109">
        <v>817269.64380336518</v>
      </c>
      <c r="R38" s="109">
        <v>776754.17615260242</v>
      </c>
      <c r="S38" s="109">
        <v>753770.76592541544</v>
      </c>
      <c r="T38" s="109">
        <v>730443.98290797835</v>
      </c>
      <c r="U38" s="109">
        <v>713947.55406231037</v>
      </c>
      <c r="V38" s="109">
        <v>3889634.8635371085</v>
      </c>
      <c r="W38" s="109">
        <v>4475413.4798719622</v>
      </c>
      <c r="X38" s="109">
        <v>4874128.709125394</v>
      </c>
      <c r="Y38" s="109">
        <v>4557245.9307911359</v>
      </c>
      <c r="Z38" s="109">
        <v>3855425.9527800316</v>
      </c>
      <c r="AA38" s="109">
        <v>2908813.6529444489</v>
      </c>
      <c r="AB38" s="142">
        <v>2128997.1005366207</v>
      </c>
      <c r="AC38" s="152">
        <v>42052246.097274482</v>
      </c>
      <c r="AD38" s="152"/>
    </row>
    <row r="39" spans="1:33" ht="15" x14ac:dyDescent="0.2">
      <c r="A39" s="192">
        <v>46966</v>
      </c>
      <c r="B39" s="193">
        <v>51084428.775166966</v>
      </c>
      <c r="C39" s="94" t="s">
        <v>35</v>
      </c>
      <c r="D39" s="95">
        <v>21</v>
      </c>
      <c r="E39" s="148">
        <v>33159.550028511061</v>
      </c>
      <c r="F39" s="149">
        <v>25806.981618472058</v>
      </c>
      <c r="G39" s="149">
        <v>22888.112232284526</v>
      </c>
      <c r="H39" s="149">
        <v>25819.953906961597</v>
      </c>
      <c r="I39" s="149">
        <v>50803.496548668074</v>
      </c>
      <c r="J39" s="149">
        <v>96506.125896364159</v>
      </c>
      <c r="K39" s="149">
        <v>108220.97760505107</v>
      </c>
      <c r="L39" s="149">
        <v>34923.001254559742</v>
      </c>
      <c r="M39" s="149">
        <v>38240.1405662053</v>
      </c>
      <c r="N39" s="149">
        <v>39894.913612091208</v>
      </c>
      <c r="O39" s="149">
        <v>41946.92770106822</v>
      </c>
      <c r="P39" s="149">
        <v>42995.983867018753</v>
      </c>
      <c r="Q39" s="149">
        <v>41383.343492547239</v>
      </c>
      <c r="R39" s="149">
        <v>39938.123037578647</v>
      </c>
      <c r="S39" s="149">
        <v>40457.591672988427</v>
      </c>
      <c r="T39" s="149">
        <v>40265.649482569948</v>
      </c>
      <c r="U39" s="149">
        <v>39228.628424074726</v>
      </c>
      <c r="V39" s="149">
        <v>149290.85054886219</v>
      </c>
      <c r="W39" s="149">
        <v>170356.5739995841</v>
      </c>
      <c r="X39" s="149">
        <v>182659.27397192753</v>
      </c>
      <c r="Y39" s="149">
        <v>170110.96372432678</v>
      </c>
      <c r="Z39" s="149">
        <v>143547.64173754578</v>
      </c>
      <c r="AA39" s="149">
        <v>107087.98550438274</v>
      </c>
      <c r="AB39" s="150">
        <v>78120.262362266396</v>
      </c>
      <c r="AC39" s="151">
        <v>37036714.108714126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4</v>
      </c>
      <c r="E40" s="145">
        <v>39698.774831463073</v>
      </c>
      <c r="F40" s="146">
        <v>30201.568491271919</v>
      </c>
      <c r="G40" s="146">
        <v>26071.248040971117</v>
      </c>
      <c r="H40" s="146">
        <v>26402.419196738429</v>
      </c>
      <c r="I40" s="146">
        <v>35566.382729220895</v>
      </c>
      <c r="J40" s="146">
        <v>47705.193072907343</v>
      </c>
      <c r="K40" s="146">
        <v>71331.879950263145</v>
      </c>
      <c r="L40" s="146">
        <v>28898.350844900306</v>
      </c>
      <c r="M40" s="146">
        <v>34842.42756810681</v>
      </c>
      <c r="N40" s="146">
        <v>38377.459371023739</v>
      </c>
      <c r="O40" s="146">
        <v>40943.608847492389</v>
      </c>
      <c r="P40" s="146">
        <v>41973.491296415807</v>
      </c>
      <c r="Q40" s="146">
        <v>41039.845312206635</v>
      </c>
      <c r="R40" s="146">
        <v>38034.274411657192</v>
      </c>
      <c r="S40" s="146">
        <v>35146.404833197543</v>
      </c>
      <c r="T40" s="146">
        <v>33210.589945946245</v>
      </c>
      <c r="U40" s="146">
        <v>31776.11649856266</v>
      </c>
      <c r="V40" s="146">
        <v>129830.34125335595</v>
      </c>
      <c r="W40" s="146">
        <v>150985.00708347914</v>
      </c>
      <c r="X40" s="146">
        <v>160165.93343663219</v>
      </c>
      <c r="Y40" s="146">
        <v>150584.91004827167</v>
      </c>
      <c r="Z40" s="146">
        <v>130356.4461139351</v>
      </c>
      <c r="AA40" s="146">
        <v>104330.71649267859</v>
      </c>
      <c r="AB40" s="147">
        <v>80544.192279045092</v>
      </c>
      <c r="AC40" s="152">
        <v>6192070.3277989719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6</v>
      </c>
      <c r="E41" s="143">
        <v>37109.466208123471</v>
      </c>
      <c r="F41" s="143">
        <v>27343.336560854441</v>
      </c>
      <c r="G41" s="143">
        <v>22614.001034616776</v>
      </c>
      <c r="H41" s="143">
        <v>20566.013958684307</v>
      </c>
      <c r="I41" s="143">
        <v>23286.07206173793</v>
      </c>
      <c r="J41" s="143">
        <v>26476.171490162513</v>
      </c>
      <c r="K41" s="143">
        <v>36612.87955270127</v>
      </c>
      <c r="L41" s="143">
        <v>17593.598592980186</v>
      </c>
      <c r="M41" s="143">
        <v>23777.226310446727</v>
      </c>
      <c r="N41" s="143">
        <v>28634.304273587637</v>
      </c>
      <c r="O41" s="143">
        <v>31752.391894415301</v>
      </c>
      <c r="P41" s="143">
        <v>33022.831082034259</v>
      </c>
      <c r="Q41" s="143">
        <v>32893.713446369235</v>
      </c>
      <c r="R41" s="143">
        <v>31237.933034341735</v>
      </c>
      <c r="S41" s="143">
        <v>28559.735897632941</v>
      </c>
      <c r="T41" s="143">
        <v>26658.533475644235</v>
      </c>
      <c r="U41" s="143">
        <v>25611.322900186919</v>
      </c>
      <c r="V41" s="143">
        <v>112470.38822750862</v>
      </c>
      <c r="W41" s="143">
        <v>138642.60912354189</v>
      </c>
      <c r="X41" s="143">
        <v>154007.87048803264</v>
      </c>
      <c r="Y41" s="143">
        <v>145697.69060310037</v>
      </c>
      <c r="Z41" s="143">
        <v>123330.31323464586</v>
      </c>
      <c r="AA41" s="143">
        <v>92924.6625782232</v>
      </c>
      <c r="AB41" s="144">
        <v>68450.990412740881</v>
      </c>
      <c r="AC41" s="153">
        <v>7855644.3386538802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1077802.4471733256</v>
      </c>
      <c r="F42" s="109">
        <v>826812.90731812757</v>
      </c>
      <c r="G42" s="109">
        <v>720619.35524956021</v>
      </c>
      <c r="H42" s="109">
        <v>771224.79258525302</v>
      </c>
      <c r="I42" s="109">
        <v>1348855.3908093406</v>
      </c>
      <c r="J42" s="109">
        <v>2376306.4450562522</v>
      </c>
      <c r="K42" s="109">
        <v>2777645.3268233328</v>
      </c>
      <c r="L42" s="109">
        <v>954538.02128323691</v>
      </c>
      <c r="M42" s="109">
        <v>1085076.0200254191</v>
      </c>
      <c r="N42" s="109">
        <v>1163108.8489795362</v>
      </c>
      <c r="O42" s="109">
        <v>1235174.2684788939</v>
      </c>
      <c r="P42" s="109">
        <v>1268946.6128852628</v>
      </c>
      <c r="Q42" s="109">
        <v>1230571.8752705338</v>
      </c>
      <c r="R42" s="109">
        <v>1178265.2796418308</v>
      </c>
      <c r="S42" s="109">
        <v>1161553.4598513448</v>
      </c>
      <c r="T42" s="109">
        <v>1138372.1997716192</v>
      </c>
      <c r="U42" s="109">
        <v>1104573.6003009414</v>
      </c>
      <c r="V42" s="109">
        <v>4329251.5559045812</v>
      </c>
      <c r="W42" s="109">
        <v>5013283.7370664347</v>
      </c>
      <c r="X42" s="109">
        <v>5400555.7100852029</v>
      </c>
      <c r="Y42" s="109">
        <v>5048856.0220225509</v>
      </c>
      <c r="Z42" s="109">
        <v>4275908.1403520769</v>
      </c>
      <c r="AA42" s="109">
        <v>3223718.5370320911</v>
      </c>
      <c r="AB42" s="142">
        <v>2373408.2212002198</v>
      </c>
      <c r="AC42" s="152">
        <v>51084428.775166973</v>
      </c>
      <c r="AD42" s="152"/>
    </row>
    <row r="43" spans="1:33" ht="15" x14ac:dyDescent="0.2">
      <c r="A43" s="192">
        <v>46997</v>
      </c>
      <c r="B43" s="193">
        <v>41934158.699032865</v>
      </c>
      <c r="C43" s="94" t="s">
        <v>35</v>
      </c>
      <c r="D43" s="95">
        <v>21</v>
      </c>
      <c r="E43" s="148">
        <v>26450.630650445106</v>
      </c>
      <c r="F43" s="149">
        <v>19882.901664567777</v>
      </c>
      <c r="G43" s="149">
        <v>17435.934563230778</v>
      </c>
      <c r="H43" s="149">
        <v>19606.405900464983</v>
      </c>
      <c r="I43" s="149">
        <v>41744.816346256164</v>
      </c>
      <c r="J43" s="149">
        <v>83941.35327858197</v>
      </c>
      <c r="K43" s="149">
        <v>93780.768499279162</v>
      </c>
      <c r="L43" s="149">
        <v>23183.992432375817</v>
      </c>
      <c r="M43" s="149">
        <v>24699.873907487836</v>
      </c>
      <c r="N43" s="149">
        <v>25995.72994772578</v>
      </c>
      <c r="O43" s="149">
        <v>27651.812458384069</v>
      </c>
      <c r="P43" s="149">
        <v>28465.360863601658</v>
      </c>
      <c r="Q43" s="149">
        <v>27368.922397346134</v>
      </c>
      <c r="R43" s="149">
        <v>26273.593909512143</v>
      </c>
      <c r="S43" s="149">
        <v>26640.95000914963</v>
      </c>
      <c r="T43" s="149">
        <v>26413.917137805027</v>
      </c>
      <c r="U43" s="149">
        <v>25923.958145742374</v>
      </c>
      <c r="V43" s="149">
        <v>140747.02654480009</v>
      </c>
      <c r="W43" s="149">
        <v>162680.62586292272</v>
      </c>
      <c r="X43" s="149">
        <v>165762.06584146226</v>
      </c>
      <c r="Y43" s="149">
        <v>153308.03462428096</v>
      </c>
      <c r="Z43" s="149">
        <v>128696.24212172032</v>
      </c>
      <c r="AA43" s="149">
        <v>96377.188422810854</v>
      </c>
      <c r="AB43" s="150">
        <v>69422.512273892542</v>
      </c>
      <c r="AC43" s="151">
        <v>31131546.97388076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5</v>
      </c>
      <c r="E44" s="145">
        <v>32310.083615960455</v>
      </c>
      <c r="F44" s="146">
        <v>24244.443110786906</v>
      </c>
      <c r="G44" s="146">
        <v>20004.250402010857</v>
      </c>
      <c r="H44" s="146">
        <v>20131.141857709976</v>
      </c>
      <c r="I44" s="146">
        <v>28871.097446708132</v>
      </c>
      <c r="J44" s="146">
        <v>40147.673990248535</v>
      </c>
      <c r="K44" s="146">
        <v>63006.152537531678</v>
      </c>
      <c r="L44" s="146">
        <v>18374.503235288565</v>
      </c>
      <c r="M44" s="146">
        <v>22908.658213204075</v>
      </c>
      <c r="N44" s="146">
        <v>25458.08474113436</v>
      </c>
      <c r="O44" s="146">
        <v>27205.573460211857</v>
      </c>
      <c r="P44" s="146">
        <v>27738.861485681704</v>
      </c>
      <c r="Q44" s="146">
        <v>26758.338875616893</v>
      </c>
      <c r="R44" s="146">
        <v>24509.732656134267</v>
      </c>
      <c r="S44" s="146">
        <v>22281.786793349122</v>
      </c>
      <c r="T44" s="146">
        <v>20841.559770452135</v>
      </c>
      <c r="U44" s="146">
        <v>20070.015286728714</v>
      </c>
      <c r="V44" s="146">
        <v>120489.94021533105</v>
      </c>
      <c r="W44" s="146">
        <v>142643.03787367561</v>
      </c>
      <c r="X44" s="146">
        <v>144594.31697739806</v>
      </c>
      <c r="Y44" s="146">
        <v>135236.84367491843</v>
      </c>
      <c r="Z44" s="146">
        <v>116215.16038096104</v>
      </c>
      <c r="AA44" s="146">
        <v>92934.242662332326</v>
      </c>
      <c r="AB44" s="147">
        <v>70654.838908161561</v>
      </c>
      <c r="AC44" s="152">
        <v>6438151.6908576814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31345.394622017317</v>
      </c>
      <c r="F45" s="143">
        <v>22051.599361805012</v>
      </c>
      <c r="G45" s="143">
        <v>17621.697616312198</v>
      </c>
      <c r="H45" s="143">
        <v>15531.445015162852</v>
      </c>
      <c r="I45" s="143">
        <v>17138.333350389566</v>
      </c>
      <c r="J45" s="143">
        <v>18603.329415330252</v>
      </c>
      <c r="K45" s="143">
        <v>31389.238713613242</v>
      </c>
      <c r="L45" s="143">
        <v>10090.651351393199</v>
      </c>
      <c r="M45" s="143">
        <v>14665.147847133047</v>
      </c>
      <c r="N45" s="143">
        <v>18011.040618150957</v>
      </c>
      <c r="O45" s="143">
        <v>19759.859089638394</v>
      </c>
      <c r="P45" s="143">
        <v>20750.705688459355</v>
      </c>
      <c r="Q45" s="143">
        <v>20556.349234306748</v>
      </c>
      <c r="R45" s="143">
        <v>19337.861100098697</v>
      </c>
      <c r="S45" s="143">
        <v>17519.529862366904</v>
      </c>
      <c r="T45" s="143">
        <v>16163.517204126661</v>
      </c>
      <c r="U45" s="143">
        <v>15442.634506358443</v>
      </c>
      <c r="V45" s="143">
        <v>103997.01633695101</v>
      </c>
      <c r="W45" s="143">
        <v>132690.8271513732</v>
      </c>
      <c r="X45" s="143">
        <v>142130.66326757619</v>
      </c>
      <c r="Y45" s="143">
        <v>134040.65391452177</v>
      </c>
      <c r="Z45" s="143">
        <v>112313.84161568707</v>
      </c>
      <c r="AA45" s="143">
        <v>81908.68980750427</v>
      </c>
      <c r="AB45" s="144">
        <v>58054.98188332672</v>
      </c>
      <c r="AC45" s="153">
        <v>4364460.0342944115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842395.24022721872</v>
      </c>
      <c r="F46" s="109">
        <v>626969.54795707786</v>
      </c>
      <c r="G46" s="109">
        <v>536662.6683031494</v>
      </c>
      <c r="H46" s="109">
        <v>574516.01325896592</v>
      </c>
      <c r="I46" s="109">
        <v>1089549.9639064784</v>
      </c>
      <c r="J46" s="109">
        <v>2037920.106462785</v>
      </c>
      <c r="K46" s="109">
        <v>2409983.8560269736</v>
      </c>
      <c r="L46" s="109">
        <v>619098.96266190778</v>
      </c>
      <c r="M46" s="109">
        <v>691901.23451179708</v>
      </c>
      <c r="N46" s="109">
        <v>745244.91508051706</v>
      </c>
      <c r="O46" s="109">
        <v>795755.3652856783</v>
      </c>
      <c r="P46" s="109">
        <v>819469.70831788075</v>
      </c>
      <c r="Q46" s="109">
        <v>790764.46165958035</v>
      </c>
      <c r="R46" s="109">
        <v>751645.57978082111</v>
      </c>
      <c r="S46" s="109">
        <v>740947.00360835553</v>
      </c>
      <c r="T46" s="109">
        <v>723554.12756267295</v>
      </c>
      <c r="U46" s="109">
        <v>706523.73551966716</v>
      </c>
      <c r="V46" s="109">
        <v>3974125.3238652614</v>
      </c>
      <c r="W46" s="109">
        <v>4660271.6410952481</v>
      </c>
      <c r="X46" s="109">
        <v>4772497.6206280021</v>
      </c>
      <c r="Y46" s="109">
        <v>4431815.5611425797</v>
      </c>
      <c r="Z46" s="109">
        <v>3732952.2529236805</v>
      </c>
      <c r="AA46" s="109">
        <v>2816226.9294207068</v>
      </c>
      <c r="AB46" s="142">
        <v>2043366.8798258579</v>
      </c>
      <c r="AC46" s="152">
        <v>41934158.699032851</v>
      </c>
      <c r="AD46" s="152"/>
    </row>
    <row r="47" spans="1:33" ht="15" x14ac:dyDescent="0.2">
      <c r="A47" s="192">
        <v>47027</v>
      </c>
      <c r="B47" s="193">
        <v>49340802.263267241</v>
      </c>
      <c r="C47" s="94" t="s">
        <v>35</v>
      </c>
      <c r="D47" s="95">
        <v>21</v>
      </c>
      <c r="E47" s="148">
        <v>31509.532747211379</v>
      </c>
      <c r="F47" s="149">
        <v>24252.869077656305</v>
      </c>
      <c r="G47" s="149">
        <v>21235.93136698932</v>
      </c>
      <c r="H47" s="149">
        <v>23812.481691192235</v>
      </c>
      <c r="I47" s="149">
        <v>46245.443156228583</v>
      </c>
      <c r="J47" s="149">
        <v>86563.16560905677</v>
      </c>
      <c r="K47" s="149">
        <v>102656.70749191407</v>
      </c>
      <c r="L47" s="149">
        <v>31581.375692577047</v>
      </c>
      <c r="M47" s="149">
        <v>34763.854559694606</v>
      </c>
      <c r="N47" s="149">
        <v>36440.886000945429</v>
      </c>
      <c r="O47" s="149">
        <v>38408.213779072728</v>
      </c>
      <c r="P47" s="149">
        <v>39788.404882486117</v>
      </c>
      <c r="Q47" s="149">
        <v>38292.419400513769</v>
      </c>
      <c r="R47" s="149">
        <v>36796.286364193489</v>
      </c>
      <c r="S47" s="149">
        <v>37434.707422365987</v>
      </c>
      <c r="T47" s="149">
        <v>37181.664069089704</v>
      </c>
      <c r="U47" s="149">
        <v>36616.199766297759</v>
      </c>
      <c r="V47" s="149">
        <v>159268.03442498675</v>
      </c>
      <c r="W47" s="149">
        <v>176763.53831370856</v>
      </c>
      <c r="X47" s="149">
        <v>176054.07395417592</v>
      </c>
      <c r="Y47" s="149">
        <v>163816.01178260363</v>
      </c>
      <c r="Z47" s="149">
        <v>139051.09633125472</v>
      </c>
      <c r="AA47" s="149">
        <v>104913.54233378205</v>
      </c>
      <c r="AB47" s="150">
        <v>77517.886574884731</v>
      </c>
      <c r="AC47" s="151">
        <v>35720250.862650506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39146.676456951842</v>
      </c>
      <c r="F48" s="146">
        <v>30360.354456402405</v>
      </c>
      <c r="G48" s="146">
        <v>26020.611164476904</v>
      </c>
      <c r="H48" s="146">
        <v>26113.520012344121</v>
      </c>
      <c r="I48" s="146">
        <v>35050.951405164953</v>
      </c>
      <c r="J48" s="146">
        <v>46167.113826012668</v>
      </c>
      <c r="K48" s="146">
        <v>70950.131461692043</v>
      </c>
      <c r="L48" s="146">
        <v>26735.0036172783</v>
      </c>
      <c r="M48" s="146">
        <v>32270.705398393242</v>
      </c>
      <c r="N48" s="146">
        <v>35556.783994604775</v>
      </c>
      <c r="O48" s="146">
        <v>37614.542263271229</v>
      </c>
      <c r="P48" s="146">
        <v>38397.584654718608</v>
      </c>
      <c r="Q48" s="146">
        <v>37404.533588723891</v>
      </c>
      <c r="R48" s="146">
        <v>34756.218755674345</v>
      </c>
      <c r="S48" s="146">
        <v>32142.208976316466</v>
      </c>
      <c r="T48" s="146">
        <v>30418.896095223372</v>
      </c>
      <c r="U48" s="146">
        <v>29340.094281039666</v>
      </c>
      <c r="V48" s="146">
        <v>137461.89907547671</v>
      </c>
      <c r="W48" s="146">
        <v>156349.15596434529</v>
      </c>
      <c r="X48" s="146">
        <v>155700.1989598136</v>
      </c>
      <c r="Y48" s="146">
        <v>145313.56986412051</v>
      </c>
      <c r="Z48" s="146">
        <v>125940.33288402828</v>
      </c>
      <c r="AA48" s="146">
        <v>101101.01932320875</v>
      </c>
      <c r="AB48" s="147">
        <v>78936.2179747138</v>
      </c>
      <c r="AC48" s="152">
        <v>6036993.2978159841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6</v>
      </c>
      <c r="E49" s="143">
        <v>35770.646670840324</v>
      </c>
      <c r="F49" s="143">
        <v>26904.948405130814</v>
      </c>
      <c r="G49" s="143">
        <v>22104.391177516474</v>
      </c>
      <c r="H49" s="143">
        <v>19701.585870420164</v>
      </c>
      <c r="I49" s="143">
        <v>21448.373972331949</v>
      </c>
      <c r="J49" s="143">
        <v>22899.841279151919</v>
      </c>
      <c r="K49" s="143">
        <v>35564.624353408435</v>
      </c>
      <c r="L49" s="143">
        <v>15868.081219724036</v>
      </c>
      <c r="M49" s="143">
        <v>21441.510792920115</v>
      </c>
      <c r="N49" s="143">
        <v>25346.256306421357</v>
      </c>
      <c r="O49" s="143">
        <v>27958.547935428465</v>
      </c>
      <c r="P49" s="143">
        <v>29203.647565866569</v>
      </c>
      <c r="Q49" s="143">
        <v>29464.191818141826</v>
      </c>
      <c r="R49" s="143">
        <v>28196.696113338792</v>
      </c>
      <c r="S49" s="143">
        <v>25650.856195763685</v>
      </c>
      <c r="T49" s="143">
        <v>23969.345431030957</v>
      </c>
      <c r="U49" s="143">
        <v>23678.054696215473</v>
      </c>
      <c r="V49" s="143">
        <v>119691.38067486661</v>
      </c>
      <c r="W49" s="143">
        <v>144628.70578599159</v>
      </c>
      <c r="X49" s="143">
        <v>149543.37788538984</v>
      </c>
      <c r="Y49" s="143">
        <v>140519.22709349848</v>
      </c>
      <c r="Z49" s="143">
        <v>119088.88255094698</v>
      </c>
      <c r="AA49" s="143">
        <v>90107.994321431936</v>
      </c>
      <c r="AB49" s="144">
        <v>65175.182351013726</v>
      </c>
      <c r="AC49" s="153">
        <v>7583558.1028007418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1032910.7735442882</v>
      </c>
      <c r="F50" s="109">
        <v>792181.35888717696</v>
      </c>
      <c r="G50" s="109">
        <v>682663.35042978218</v>
      </c>
      <c r="H50" s="109">
        <v>722725.71078693448</v>
      </c>
      <c r="I50" s="109">
        <v>1240048.3557354517</v>
      </c>
      <c r="J50" s="109">
        <v>2139893.9807691542</v>
      </c>
      <c r="K50" s="109">
        <v>2652979.1292974143</v>
      </c>
      <c r="L50" s="109">
        <v>865357.39133157535</v>
      </c>
      <c r="M50" s="109">
        <v>987772.83210468036</v>
      </c>
      <c r="N50" s="109">
        <v>1059563.2798368011</v>
      </c>
      <c r="O50" s="109">
        <v>1124781.946026183</v>
      </c>
      <c r="P50" s="109">
        <v>1164368.7265462824</v>
      </c>
      <c r="Q50" s="109">
        <v>1130544.0926745357</v>
      </c>
      <c r="R50" s="109">
        <v>1080927.0653507933</v>
      </c>
      <c r="S50" s="109">
        <v>1068602.8289495339</v>
      </c>
      <c r="T50" s="109">
        <v>1046306.6024179631</v>
      </c>
      <c r="U50" s="109">
        <v>1028368.9003937044</v>
      </c>
      <c r="V50" s="109">
        <v>4612624.6032758281</v>
      </c>
      <c r="W50" s="109">
        <v>5205203.1631612107</v>
      </c>
      <c r="X50" s="109">
        <v>5217196.616189288</v>
      </c>
      <c r="Y50" s="109">
        <v>4864505.8894521492</v>
      </c>
      <c r="Z50" s="109">
        <v>4138367.6497981446</v>
      </c>
      <c r="AA50" s="109">
        <v>3148236.4322308498</v>
      </c>
      <c r="AB50" s="142">
        <v>2334671.584077517</v>
      </c>
      <c r="AC50" s="152">
        <v>49340802.263267234</v>
      </c>
      <c r="AD50" s="152"/>
    </row>
    <row r="51" spans="1:33" ht="15" x14ac:dyDescent="0.2">
      <c r="A51" s="192">
        <v>47058</v>
      </c>
      <c r="B51" s="193">
        <v>44358407.918893889</v>
      </c>
      <c r="C51" s="94" t="s">
        <v>35</v>
      </c>
      <c r="D51" s="95">
        <v>20</v>
      </c>
      <c r="E51" s="148">
        <v>30006.359269177417</v>
      </c>
      <c r="F51" s="149">
        <v>22948.547700201707</v>
      </c>
      <c r="G51" s="149">
        <v>20313.264815399176</v>
      </c>
      <c r="H51" s="149">
        <v>22725.199019387514</v>
      </c>
      <c r="I51" s="149">
        <v>43404.867797713428</v>
      </c>
      <c r="J51" s="149">
        <v>80051.751342831398</v>
      </c>
      <c r="K51" s="149">
        <v>98570.03488096052</v>
      </c>
      <c r="L51" s="149">
        <v>26594.20326745091</v>
      </c>
      <c r="M51" s="149">
        <v>29484.042721389713</v>
      </c>
      <c r="N51" s="149">
        <v>30814.052872670462</v>
      </c>
      <c r="O51" s="149">
        <v>32362.438085811857</v>
      </c>
      <c r="P51" s="149">
        <v>33397.107157379833</v>
      </c>
      <c r="Q51" s="149">
        <v>32280.626399845823</v>
      </c>
      <c r="R51" s="149">
        <v>31110.575976954147</v>
      </c>
      <c r="S51" s="149">
        <v>31503.035537820742</v>
      </c>
      <c r="T51" s="149">
        <v>31349.633111396182</v>
      </c>
      <c r="U51" s="149">
        <v>30878.237782936685</v>
      </c>
      <c r="V51" s="149">
        <v>155150.15803967239</v>
      </c>
      <c r="W51" s="149">
        <v>170488.27533300393</v>
      </c>
      <c r="X51" s="149">
        <v>169216.16817406256</v>
      </c>
      <c r="Y51" s="149">
        <v>157025.74921575852</v>
      </c>
      <c r="Z51" s="149">
        <v>133715.59724150907</v>
      </c>
      <c r="AA51" s="149">
        <v>101432.5367791982</v>
      </c>
      <c r="AB51" s="150">
        <v>74387.673434962213</v>
      </c>
      <c r="AC51" s="151">
        <v>31784202.719149891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36920.971541336658</v>
      </c>
      <c r="F52" s="146">
        <v>27526.342295717062</v>
      </c>
      <c r="G52" s="146">
        <v>22626.02257244397</v>
      </c>
      <c r="H52" s="146">
        <v>22840.909757999212</v>
      </c>
      <c r="I52" s="146">
        <v>31913.071491618193</v>
      </c>
      <c r="J52" s="146">
        <v>43770.955095612611</v>
      </c>
      <c r="K52" s="146">
        <v>65888.168351376764</v>
      </c>
      <c r="L52" s="146">
        <v>21644.235901405948</v>
      </c>
      <c r="M52" s="146">
        <v>26474.372581525244</v>
      </c>
      <c r="N52" s="146">
        <v>29359.38088173114</v>
      </c>
      <c r="O52" s="146">
        <v>31299.250909333008</v>
      </c>
      <c r="P52" s="146">
        <v>31991.888448375546</v>
      </c>
      <c r="Q52" s="146">
        <v>31243.05930367433</v>
      </c>
      <c r="R52" s="146">
        <v>29059.72592972804</v>
      </c>
      <c r="S52" s="146">
        <v>26936.577307343861</v>
      </c>
      <c r="T52" s="146">
        <v>25716.951831198097</v>
      </c>
      <c r="U52" s="146">
        <v>24978.468502236388</v>
      </c>
      <c r="V52" s="146">
        <v>134156.51206593888</v>
      </c>
      <c r="W52" s="146">
        <v>150620.37708467239</v>
      </c>
      <c r="X52" s="146">
        <v>149493.09733501318</v>
      </c>
      <c r="Y52" s="146">
        <v>138849.80187118665</v>
      </c>
      <c r="Z52" s="146">
        <v>120831.00588926398</v>
      </c>
      <c r="AA52" s="146">
        <v>96766.324235220396</v>
      </c>
      <c r="AB52" s="147">
        <v>74376.565546783793</v>
      </c>
      <c r="AC52" s="152">
        <v>5581136.1469229423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30877.385714929278</v>
      </c>
      <c r="F53" s="143">
        <v>21964.351460273443</v>
      </c>
      <c r="G53" s="143">
        <v>16982.780491347115</v>
      </c>
      <c r="H53" s="143">
        <v>15104.203637620058</v>
      </c>
      <c r="I53" s="143">
        <v>17279.785441588523</v>
      </c>
      <c r="J53" s="143">
        <v>19462.293917287636</v>
      </c>
      <c r="K53" s="143">
        <v>32878.832068750722</v>
      </c>
      <c r="L53" s="143">
        <v>12345.370240222848</v>
      </c>
      <c r="M53" s="143">
        <v>17452.552788620702</v>
      </c>
      <c r="N53" s="143">
        <v>21292.893442054807</v>
      </c>
      <c r="O53" s="143">
        <v>23627.39804900271</v>
      </c>
      <c r="P53" s="143">
        <v>24804.544359712749</v>
      </c>
      <c r="Q53" s="143">
        <v>24837.088394489649</v>
      </c>
      <c r="R53" s="143">
        <v>23677.158191260554</v>
      </c>
      <c r="S53" s="143">
        <v>21643.695736259127</v>
      </c>
      <c r="T53" s="143">
        <v>20283.29397399427</v>
      </c>
      <c r="U53" s="143">
        <v>19849.378778532133</v>
      </c>
      <c r="V53" s="143">
        <v>118242.41729343525</v>
      </c>
      <c r="W53" s="143">
        <v>140104.15545095751</v>
      </c>
      <c r="X53" s="143">
        <v>143696.79001927291</v>
      </c>
      <c r="Y53" s="143">
        <v>133929.07730033956</v>
      </c>
      <c r="Z53" s="143">
        <v>113984.08921296081</v>
      </c>
      <c r="AA53" s="143">
        <v>87012.731441403681</v>
      </c>
      <c r="AB53" s="144">
        <v>64179.241399194281</v>
      </c>
      <c r="AC53" s="153">
        <v>6993069.0528210625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933075.38583847065</v>
      </c>
      <c r="F54" s="109">
        <v>700862.43194854306</v>
      </c>
      <c r="G54" s="109">
        <v>598666.06954584201</v>
      </c>
      <c r="H54" s="109">
        <v>636492.84124546754</v>
      </c>
      <c r="I54" s="109">
        <v>1099428.3545702726</v>
      </c>
      <c r="J54" s="109">
        <v>1892892.6107428044</v>
      </c>
      <c r="K54" s="109">
        <v>2432226.3634372219</v>
      </c>
      <c r="L54" s="109">
        <v>692533.23039597902</v>
      </c>
      <c r="M54" s="109">
        <v>800293.66148561938</v>
      </c>
      <c r="N54" s="109">
        <v>861475.94163266255</v>
      </c>
      <c r="O54" s="109">
        <v>914210.15364758542</v>
      </c>
      <c r="P54" s="109">
        <v>944736.96309937525</v>
      </c>
      <c r="Q54" s="109">
        <v>919607.2955785516</v>
      </c>
      <c r="R54" s="109">
        <v>880513.37240555836</v>
      </c>
      <c r="S54" s="109">
        <v>867669.194403345</v>
      </c>
      <c r="T54" s="109">
        <v>851560.23339668161</v>
      </c>
      <c r="U54" s="109">
        <v>836574.90233887197</v>
      </c>
      <c r="V54" s="109">
        <v>4349083.7128178151</v>
      </c>
      <c r="W54" s="109">
        <v>4852871.9477045136</v>
      </c>
      <c r="X54" s="109">
        <v>4844476.4929369418</v>
      </c>
      <c r="Y54" s="109">
        <v>4499488.6556019541</v>
      </c>
      <c r="Z54" s="109">
        <v>3841540.5036650016</v>
      </c>
      <c r="AA54" s="109">
        <v>2937792.4211732675</v>
      </c>
      <c r="AB54" s="142">
        <v>2170335.1792815453</v>
      </c>
      <c r="AC54" s="152">
        <v>44358407.918893896</v>
      </c>
      <c r="AD54" s="152"/>
    </row>
    <row r="55" spans="1:33" ht="15" x14ac:dyDescent="0.2">
      <c r="A55" s="192">
        <v>47088</v>
      </c>
      <c r="B55" s="193">
        <v>46177445.763932794</v>
      </c>
      <c r="C55" s="94" t="s">
        <v>35</v>
      </c>
      <c r="D55" s="95">
        <v>19</v>
      </c>
      <c r="E55" s="148">
        <v>34773.338969096272</v>
      </c>
      <c r="F55" s="149">
        <v>25835.705911703972</v>
      </c>
      <c r="G55" s="149">
        <v>22090.151003640647</v>
      </c>
      <c r="H55" s="149">
        <v>23266.566158822516</v>
      </c>
      <c r="I55" s="149">
        <v>36695.773046498827</v>
      </c>
      <c r="J55" s="149">
        <v>57304.219547346162</v>
      </c>
      <c r="K55" s="149">
        <v>81386.588102038004</v>
      </c>
      <c r="L55" s="149">
        <v>32144.041085078159</v>
      </c>
      <c r="M55" s="149">
        <v>35247.814044306841</v>
      </c>
      <c r="N55" s="149">
        <v>35394.86599879917</v>
      </c>
      <c r="O55" s="149">
        <v>34985.276321396617</v>
      </c>
      <c r="P55" s="149">
        <v>35802.74941996819</v>
      </c>
      <c r="Q55" s="149">
        <v>35108.561565895521</v>
      </c>
      <c r="R55" s="149">
        <v>33437.003782833308</v>
      </c>
      <c r="S55" s="149">
        <v>34275.534880862346</v>
      </c>
      <c r="T55" s="149">
        <v>34079.812474536811</v>
      </c>
      <c r="U55" s="149">
        <v>33190.04739265822</v>
      </c>
      <c r="V55" s="149">
        <v>146289.40853787315</v>
      </c>
      <c r="W55" s="149">
        <v>166047.35416940445</v>
      </c>
      <c r="X55" s="149">
        <v>166788.84041494053</v>
      </c>
      <c r="Y55" s="149">
        <v>157397.90201948455</v>
      </c>
      <c r="Z55" s="149">
        <v>138536.38166627052</v>
      </c>
      <c r="AA55" s="149">
        <v>108248.87483914335</v>
      </c>
      <c r="AB55" s="150">
        <v>80819.243135809971</v>
      </c>
      <c r="AC55" s="151">
        <v>30193775.035279758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5</v>
      </c>
      <c r="E56" s="145">
        <v>38421.193664237115</v>
      </c>
      <c r="F56" s="146">
        <v>28663.310386321798</v>
      </c>
      <c r="G56" s="146">
        <v>23680.341414176033</v>
      </c>
      <c r="H56" s="146">
        <v>23027.519652551877</v>
      </c>
      <c r="I56" s="146">
        <v>30108.048178191595</v>
      </c>
      <c r="J56" s="146">
        <v>38213.367789636563</v>
      </c>
      <c r="K56" s="146">
        <v>55934.100812784745</v>
      </c>
      <c r="L56" s="146">
        <v>26952.98838708485</v>
      </c>
      <c r="M56" s="146">
        <v>32432.137294220785</v>
      </c>
      <c r="N56" s="146">
        <v>34899.586399139836</v>
      </c>
      <c r="O56" s="146">
        <v>36151.839386506799</v>
      </c>
      <c r="P56" s="146">
        <v>36694.945261801171</v>
      </c>
      <c r="Q56" s="146">
        <v>34896.423732333024</v>
      </c>
      <c r="R56" s="146">
        <v>32028.352483520866</v>
      </c>
      <c r="S56" s="146">
        <v>29473.381902271671</v>
      </c>
      <c r="T56" s="146">
        <v>28299.574354231496</v>
      </c>
      <c r="U56" s="146">
        <v>28235.630593918479</v>
      </c>
      <c r="V56" s="146">
        <v>122225.0358688338</v>
      </c>
      <c r="W56" s="146">
        <v>142708.53858037872</v>
      </c>
      <c r="X56" s="146">
        <v>144373.16177742311</v>
      </c>
      <c r="Y56" s="146">
        <v>137810.61491200884</v>
      </c>
      <c r="Z56" s="146">
        <v>123426.29010940758</v>
      </c>
      <c r="AA56" s="146">
        <v>102059.36484125836</v>
      </c>
      <c r="AB56" s="147">
        <v>78535.268467300179</v>
      </c>
      <c r="AC56" s="152">
        <v>7046255.0812476967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7</v>
      </c>
      <c r="E57" s="143">
        <v>41072.065033949228</v>
      </c>
      <c r="F57" s="143">
        <v>30467.628830172886</v>
      </c>
      <c r="G57" s="143">
        <v>23981.757251586532</v>
      </c>
      <c r="H57" s="143">
        <v>20724.369935865398</v>
      </c>
      <c r="I57" s="143">
        <v>21433.174204451931</v>
      </c>
      <c r="J57" s="143">
        <v>22450.223362872104</v>
      </c>
      <c r="K57" s="143">
        <v>35318.797531145581</v>
      </c>
      <c r="L57" s="143">
        <v>20179.409834317459</v>
      </c>
      <c r="M57" s="143">
        <v>26511.374843389931</v>
      </c>
      <c r="N57" s="143">
        <v>30803.997405087342</v>
      </c>
      <c r="O57" s="143">
        <v>31650.612555673779</v>
      </c>
      <c r="P57" s="143">
        <v>31842.659956984971</v>
      </c>
      <c r="Q57" s="143">
        <v>30465.77408505361</v>
      </c>
      <c r="R57" s="143">
        <v>28099.725306911649</v>
      </c>
      <c r="S57" s="143">
        <v>25498.516806389307</v>
      </c>
      <c r="T57" s="143">
        <v>23858.014744409495</v>
      </c>
      <c r="U57" s="143">
        <v>23459.736709911162</v>
      </c>
      <c r="V57" s="143">
        <v>109809.48981936593</v>
      </c>
      <c r="W57" s="143">
        <v>135321.95671355576</v>
      </c>
      <c r="X57" s="143">
        <v>139917.82806132379</v>
      </c>
      <c r="Y57" s="143">
        <v>133064.93138348384</v>
      </c>
      <c r="Z57" s="143">
        <v>117984.27906709592</v>
      </c>
      <c r="AA57" s="143">
        <v>96217.044602328839</v>
      </c>
      <c r="AB57" s="144">
        <v>76640.295869722904</v>
      </c>
      <c r="AC57" s="153">
        <v>8937415.647405345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1140303.8639716594</v>
      </c>
      <c r="F58" s="109">
        <v>847468.3660651946</v>
      </c>
      <c r="G58" s="109">
        <v>705986.87690115813</v>
      </c>
      <c r="H58" s="109">
        <v>702272.944831445</v>
      </c>
      <c r="I58" s="109">
        <v>997792.14820559917</v>
      </c>
      <c r="J58" s="109">
        <v>1436998.5738878646</v>
      </c>
      <c r="K58" s="109">
        <v>2073247.2607206649</v>
      </c>
      <c r="L58" s="109">
        <v>886757.59139213152</v>
      </c>
      <c r="M58" s="109">
        <v>1017448.7772166634</v>
      </c>
      <c r="N58" s="109">
        <v>1062628.3678084947</v>
      </c>
      <c r="O58" s="109">
        <v>1067033.7349287863</v>
      </c>
      <c r="P58" s="109">
        <v>1086625.5849872963</v>
      </c>
      <c r="Q58" s="109">
        <v>1054805.2070090552</v>
      </c>
      <c r="R58" s="109">
        <v>992142.91143981868</v>
      </c>
      <c r="S58" s="109">
        <v>977091.68989246804</v>
      </c>
      <c r="T58" s="109">
        <v>956020.4119982234</v>
      </c>
      <c r="U58" s="109">
        <v>936007.21039947669</v>
      </c>
      <c r="V58" s="109">
        <v>4159290.3702993207</v>
      </c>
      <c r="W58" s="109">
        <v>4815696.1191154681</v>
      </c>
      <c r="X58" s="109">
        <v>4870278.5732002519</v>
      </c>
      <c r="Y58" s="109">
        <v>4611067.7326146383</v>
      </c>
      <c r="Z58" s="109">
        <v>4075212.6556758489</v>
      </c>
      <c r="AA58" s="109">
        <v>3240544.7583663175</v>
      </c>
      <c r="AB58" s="142">
        <v>2464724.0330049507</v>
      </c>
      <c r="AC58" s="152">
        <v>46177445.763932794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4ED-A7FB-46C2-BF8A-5E4AB64A23C6}">
  <sheetPr>
    <tabColor theme="3" tint="0.39997558519241921"/>
    <pageSetUpPr fitToPage="1"/>
  </sheetPr>
  <dimension ref="A1:AG62"/>
  <sheetViews>
    <sheetView showGridLines="0" zoomScale="90" workbookViewId="0">
      <pane xSplit="4" ySplit="10" topLeftCell="R11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2029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126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47119</v>
      </c>
      <c r="B11" s="193">
        <v>43687399.073732533</v>
      </c>
      <c r="C11" s="94" t="s">
        <v>35</v>
      </c>
      <c r="D11" s="95">
        <v>21</v>
      </c>
      <c r="E11" s="148">
        <v>33364.575251617855</v>
      </c>
      <c r="F11" s="149">
        <v>27022.625078480647</v>
      </c>
      <c r="G11" s="149">
        <v>24052.47353915267</v>
      </c>
      <c r="H11" s="149">
        <v>24853.134248128277</v>
      </c>
      <c r="I11" s="149">
        <v>36594.470489562475</v>
      </c>
      <c r="J11" s="149">
        <v>61204.65016264654</v>
      </c>
      <c r="K11" s="149">
        <v>76406.736339531286</v>
      </c>
      <c r="L11" s="149">
        <v>40601.130871111563</v>
      </c>
      <c r="M11" s="149">
        <v>42981.991065750924</v>
      </c>
      <c r="N11" s="149">
        <v>43841.674117456663</v>
      </c>
      <c r="O11" s="149">
        <v>44784.714231280741</v>
      </c>
      <c r="P11" s="149">
        <v>45537.136340275712</v>
      </c>
      <c r="Q11" s="149">
        <v>44411.963695994411</v>
      </c>
      <c r="R11" s="149">
        <v>43363.20479283169</v>
      </c>
      <c r="S11" s="149">
        <v>43850.683534855438</v>
      </c>
      <c r="T11" s="149">
        <v>43655.075755867008</v>
      </c>
      <c r="U11" s="149">
        <v>43078.223497340645</v>
      </c>
      <c r="V11" s="149">
        <v>113324.65311395391</v>
      </c>
      <c r="W11" s="149">
        <v>128205.87571484983</v>
      </c>
      <c r="X11" s="149">
        <v>136012.97512918815</v>
      </c>
      <c r="Y11" s="149">
        <v>127904.13468104473</v>
      </c>
      <c r="Z11" s="149">
        <v>110643.14106983681</v>
      </c>
      <c r="AA11" s="149">
        <v>85151.980104615373</v>
      </c>
      <c r="AB11" s="150">
        <v>63139.276467451404</v>
      </c>
      <c r="AC11" s="151">
        <v>31163716.485149324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38367.591832896571</v>
      </c>
      <c r="F12" s="146">
        <v>30236.703221525127</v>
      </c>
      <c r="G12" s="146">
        <v>26693.564222700596</v>
      </c>
      <c r="H12" s="146">
        <v>26156.310161931287</v>
      </c>
      <c r="I12" s="146">
        <v>31373.010600765429</v>
      </c>
      <c r="J12" s="146">
        <v>39306.161304318179</v>
      </c>
      <c r="K12" s="146">
        <v>52069.606020645508</v>
      </c>
      <c r="L12" s="146">
        <v>35325.20400177822</v>
      </c>
      <c r="M12" s="146">
        <v>41368.893049485465</v>
      </c>
      <c r="N12" s="146">
        <v>43304.195711351415</v>
      </c>
      <c r="O12" s="146">
        <v>44812.821269249725</v>
      </c>
      <c r="P12" s="146">
        <v>45547.708923445796</v>
      </c>
      <c r="Q12" s="146">
        <v>44893.784302306784</v>
      </c>
      <c r="R12" s="146">
        <v>42578.669227371465</v>
      </c>
      <c r="S12" s="146">
        <v>38601.034578013096</v>
      </c>
      <c r="T12" s="146">
        <v>36615.470049208474</v>
      </c>
      <c r="U12" s="146">
        <v>34921.262054851686</v>
      </c>
      <c r="V12" s="146">
        <v>96900.054824047518</v>
      </c>
      <c r="W12" s="146">
        <v>113400.26489635842</v>
      </c>
      <c r="X12" s="146">
        <v>120870.25996805097</v>
      </c>
      <c r="Y12" s="146">
        <v>115131.52147902617</v>
      </c>
      <c r="Z12" s="146">
        <v>101895.47213795569</v>
      </c>
      <c r="AA12" s="146">
        <v>82425.932364157692</v>
      </c>
      <c r="AB12" s="147">
        <v>64344.800268357998</v>
      </c>
      <c r="AC12" s="152">
        <v>5388561.185879197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38430.86716979053</v>
      </c>
      <c r="F13" s="143">
        <v>30435.580861342863</v>
      </c>
      <c r="G13" s="143">
        <v>25083.319308568862</v>
      </c>
      <c r="H13" s="143">
        <v>22607.226218271149</v>
      </c>
      <c r="I13" s="143">
        <v>23222.371718460585</v>
      </c>
      <c r="J13" s="143">
        <v>24971.88877553571</v>
      </c>
      <c r="K13" s="143">
        <v>32825.079595970783</v>
      </c>
      <c r="L13" s="143">
        <v>26407.000361583981</v>
      </c>
      <c r="M13" s="143">
        <v>32609.386018719324</v>
      </c>
      <c r="N13" s="143">
        <v>37555.443127665239</v>
      </c>
      <c r="O13" s="143">
        <v>39911.439378485826</v>
      </c>
      <c r="P13" s="143">
        <v>40548.196129644202</v>
      </c>
      <c r="Q13" s="143">
        <v>40296.32488536265</v>
      </c>
      <c r="R13" s="143">
        <v>39164.29570598057</v>
      </c>
      <c r="S13" s="143">
        <v>37559.18408948306</v>
      </c>
      <c r="T13" s="143">
        <v>36658.120885463024</v>
      </c>
      <c r="U13" s="143">
        <v>36763.420478079744</v>
      </c>
      <c r="V13" s="143">
        <v>84205.810737823267</v>
      </c>
      <c r="W13" s="143">
        <v>101544.47996824578</v>
      </c>
      <c r="X13" s="143">
        <v>111605.81148332222</v>
      </c>
      <c r="Y13" s="143">
        <v>106990.29613511339</v>
      </c>
      <c r="Z13" s="143">
        <v>92831.224809161096</v>
      </c>
      <c r="AA13" s="143">
        <v>72400.97933013388</v>
      </c>
      <c r="AB13" s="144">
        <v>54559.153278462967</v>
      </c>
      <c r="AC13" s="153">
        <v>7135121.4027040238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1084711.6506343046</v>
      </c>
      <c r="F14" s="109">
        <v>871035.42470225121</v>
      </c>
      <c r="G14" s="109">
        <v>762376.11706442165</v>
      </c>
      <c r="H14" s="109">
        <v>762184.41716804588</v>
      </c>
      <c r="I14" s="109">
        <v>1033310.1529946371</v>
      </c>
      <c r="J14" s="109">
        <v>1592353.6312860642</v>
      </c>
      <c r="K14" s="109">
        <v>2009770.3647885639</v>
      </c>
      <c r="L14" s="109">
        <v>1152366.5664699597</v>
      </c>
      <c r="M14" s="109">
        <v>1263753.7006910273</v>
      </c>
      <c r="N14" s="109">
        <v>1319224.5980779871</v>
      </c>
      <c r="O14" s="109">
        <v>1359198.9202048094</v>
      </c>
      <c r="P14" s="109">
        <v>1381759.8756174385</v>
      </c>
      <c r="Q14" s="109">
        <v>1354004.3241372856</v>
      </c>
      <c r="R14" s="109">
        <v>1315927.7517948349</v>
      </c>
      <c r="S14" s="109">
        <v>1300623.597080915</v>
      </c>
      <c r="T14" s="109">
        <v>1283167.1963828192</v>
      </c>
      <c r="U14" s="109">
        <v>1264908.2645320387</v>
      </c>
      <c r="V14" s="109">
        <v>3272652.7991161621</v>
      </c>
      <c r="W14" s="109">
        <v>3755191.329406755</v>
      </c>
      <c r="X14" s="109">
        <v>4009388.3864850886</v>
      </c>
      <c r="Y14" s="109">
        <v>3788454.6910287244</v>
      </c>
      <c r="Z14" s="109">
        <v>3288075.1998733622</v>
      </c>
      <c r="AA14" s="109">
        <v>2552301.1876343568</v>
      </c>
      <c r="AB14" s="142">
        <v>1910658.9265606892</v>
      </c>
      <c r="AC14" s="152">
        <v>43687399.073732547</v>
      </c>
      <c r="AD14" s="152"/>
    </row>
    <row r="15" spans="1:33" ht="15" x14ac:dyDescent="0.2">
      <c r="A15" s="190">
        <v>47150</v>
      </c>
      <c r="B15" s="193">
        <v>41985314.450214423</v>
      </c>
      <c r="C15" s="94" t="s">
        <v>35</v>
      </c>
      <c r="D15" s="95">
        <v>20</v>
      </c>
      <c r="E15" s="148">
        <v>34739.336257752919</v>
      </c>
      <c r="F15" s="149">
        <v>28360.128217392208</v>
      </c>
      <c r="G15" s="149">
        <v>25591.382360102729</v>
      </c>
      <c r="H15" s="149">
        <v>27123.104945284995</v>
      </c>
      <c r="I15" s="149">
        <v>46294.434752253801</v>
      </c>
      <c r="J15" s="149">
        <v>86657.396684314401</v>
      </c>
      <c r="K15" s="149">
        <v>94773.044488736778</v>
      </c>
      <c r="L15" s="149">
        <v>36603.563686546637</v>
      </c>
      <c r="M15" s="149">
        <v>39464.772147955387</v>
      </c>
      <c r="N15" s="149">
        <v>40876.881376873542</v>
      </c>
      <c r="O15" s="149">
        <v>42509.132228514201</v>
      </c>
      <c r="P15" s="149">
        <v>43655.852869517803</v>
      </c>
      <c r="Q15" s="149">
        <v>42555.157611888237</v>
      </c>
      <c r="R15" s="149">
        <v>41435.455492495894</v>
      </c>
      <c r="S15" s="149">
        <v>41775.949166429877</v>
      </c>
      <c r="T15" s="149">
        <v>41731.759106308913</v>
      </c>
      <c r="U15" s="149">
        <v>41113.274433491817</v>
      </c>
      <c r="V15" s="149">
        <v>122695.82106391109</v>
      </c>
      <c r="W15" s="149">
        <v>136526.58827555875</v>
      </c>
      <c r="X15" s="149">
        <v>147030.28226624796</v>
      </c>
      <c r="Y15" s="149">
        <v>138263.00108762403</v>
      </c>
      <c r="Z15" s="149">
        <v>119425.61377976972</v>
      </c>
      <c r="AA15" s="149">
        <v>90806.848619085184</v>
      </c>
      <c r="AB15" s="150">
        <v>65979.375916540725</v>
      </c>
      <c r="AC15" s="151">
        <v>31519763.136691954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39710.034131783112</v>
      </c>
      <c r="F16" s="146">
        <v>32337.317719456874</v>
      </c>
      <c r="G16" s="146">
        <v>28351.803852026078</v>
      </c>
      <c r="H16" s="146">
        <v>27949.523997852437</v>
      </c>
      <c r="I16" s="146">
        <v>34541.560347093</v>
      </c>
      <c r="J16" s="146">
        <v>45672.189725284734</v>
      </c>
      <c r="K16" s="146">
        <v>62476.283786512162</v>
      </c>
      <c r="L16" s="146">
        <v>31695.763481401609</v>
      </c>
      <c r="M16" s="146">
        <v>36499.908315907465</v>
      </c>
      <c r="N16" s="146">
        <v>39753.783286488877</v>
      </c>
      <c r="O16" s="146">
        <v>41662.150104298409</v>
      </c>
      <c r="P16" s="146">
        <v>42845.084119469866</v>
      </c>
      <c r="Q16" s="146">
        <v>42306.619168663725</v>
      </c>
      <c r="R16" s="146">
        <v>39981.589402494748</v>
      </c>
      <c r="S16" s="146">
        <v>37557.849556700246</v>
      </c>
      <c r="T16" s="146">
        <v>36075.84802153067</v>
      </c>
      <c r="U16" s="146">
        <v>34879.527031325219</v>
      </c>
      <c r="V16" s="146">
        <v>105727.5575456853</v>
      </c>
      <c r="W16" s="146">
        <v>120038.60598128724</v>
      </c>
      <c r="X16" s="146">
        <v>129391.29462494144</v>
      </c>
      <c r="Y16" s="146">
        <v>123276.74012689271</v>
      </c>
      <c r="Z16" s="146">
        <v>108977.05044964344</v>
      </c>
      <c r="AA16" s="146">
        <v>87550.051938259799</v>
      </c>
      <c r="AB16" s="147">
        <v>67641.634134858206</v>
      </c>
      <c r="AC16" s="152">
        <v>5587599.0833994299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38905.457910184596</v>
      </c>
      <c r="F17" s="143">
        <v>30312.631292976526</v>
      </c>
      <c r="G17" s="143">
        <v>25713.779954271991</v>
      </c>
      <c r="H17" s="143">
        <v>23864.260140122467</v>
      </c>
      <c r="I17" s="143">
        <v>25120.271972333303</v>
      </c>
      <c r="J17" s="143">
        <v>29387.221346899129</v>
      </c>
      <c r="K17" s="143">
        <v>37337.032360123259</v>
      </c>
      <c r="L17" s="143">
        <v>22967.406073671853</v>
      </c>
      <c r="M17" s="143">
        <v>27804.516435018977</v>
      </c>
      <c r="N17" s="143">
        <v>31480.70841492273</v>
      </c>
      <c r="O17" s="143">
        <v>34152.479945050523</v>
      </c>
      <c r="P17" s="143">
        <v>35582.536421390054</v>
      </c>
      <c r="Q17" s="143">
        <v>35954.266857342154</v>
      </c>
      <c r="R17" s="143">
        <v>34820.356327698624</v>
      </c>
      <c r="S17" s="143">
        <v>32886.56041677812</v>
      </c>
      <c r="T17" s="143">
        <v>31361.541057542756</v>
      </c>
      <c r="U17" s="143">
        <v>30449.510088642393</v>
      </c>
      <c r="V17" s="143">
        <v>92718.496633163697</v>
      </c>
      <c r="W17" s="143">
        <v>112169.64575046336</v>
      </c>
      <c r="X17" s="143">
        <v>126748.04719758502</v>
      </c>
      <c r="Y17" s="143">
        <v>122204.68232176584</v>
      </c>
      <c r="Z17" s="143">
        <v>104643.60440528988</v>
      </c>
      <c r="AA17" s="143">
        <v>77942.708007872192</v>
      </c>
      <c r="AB17" s="144">
        <v>54960.336199651407</v>
      </c>
      <c r="AC17" s="153">
        <v>4877952.2301230431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1009248.6933229292</v>
      </c>
      <c r="F18" s="109">
        <v>817802.36039757775</v>
      </c>
      <c r="G18" s="109">
        <v>728089.98242724687</v>
      </c>
      <c r="H18" s="109">
        <v>749717.23545759951</v>
      </c>
      <c r="I18" s="109">
        <v>1164536.0243227812</v>
      </c>
      <c r="J18" s="109">
        <v>2033385.5779750235</v>
      </c>
      <c r="K18" s="109">
        <v>2294714.1543612774</v>
      </c>
      <c r="L18" s="109">
        <v>950723.95195122657</v>
      </c>
      <c r="M18" s="109">
        <v>1046513.1419628134</v>
      </c>
      <c r="N18" s="109">
        <v>1102475.5943431172</v>
      </c>
      <c r="O18" s="109">
        <v>1153441.1647676798</v>
      </c>
      <c r="P18" s="109">
        <v>1186827.5395537957</v>
      </c>
      <c r="Q18" s="109">
        <v>1164146.6963417884</v>
      </c>
      <c r="R18" s="109">
        <v>1127916.8927706913</v>
      </c>
      <c r="S18" s="109">
        <v>1117296.623222511</v>
      </c>
      <c r="T18" s="109">
        <v>1104384.7384424719</v>
      </c>
      <c r="U18" s="109">
        <v>1083581.6371497067</v>
      </c>
      <c r="V18" s="109">
        <v>3247700.6379936179</v>
      </c>
      <c r="W18" s="109">
        <v>3659364.7724381774</v>
      </c>
      <c r="X18" s="109">
        <v>3965163.0126150651</v>
      </c>
      <c r="Y18" s="109">
        <v>3747185.7115471144</v>
      </c>
      <c r="Z18" s="109">
        <v>3242994.8950151275</v>
      </c>
      <c r="AA18" s="109">
        <v>2478108.0121662314</v>
      </c>
      <c r="AB18" s="142">
        <v>1809995.399668853</v>
      </c>
      <c r="AC18" s="152">
        <v>41985314.450214431</v>
      </c>
      <c r="AD18" s="152"/>
    </row>
    <row r="19" spans="1:33" ht="15" x14ac:dyDescent="0.2">
      <c r="A19" s="192">
        <v>47178</v>
      </c>
      <c r="B19" s="193">
        <v>45371797.508184828</v>
      </c>
      <c r="C19" s="94" t="s">
        <v>35</v>
      </c>
      <c r="D19" s="95">
        <v>19</v>
      </c>
      <c r="E19" s="148">
        <v>34980.623006415306</v>
      </c>
      <c r="F19" s="149">
        <v>28415.937161080481</v>
      </c>
      <c r="G19" s="149">
        <v>25848.77266416014</v>
      </c>
      <c r="H19" s="149">
        <v>27399.755012438902</v>
      </c>
      <c r="I19" s="149">
        <v>45391.52670853064</v>
      </c>
      <c r="J19" s="149">
        <v>87676.96294073679</v>
      </c>
      <c r="K19" s="149">
        <v>91448.554969122124</v>
      </c>
      <c r="L19" s="149">
        <v>36970.277695819241</v>
      </c>
      <c r="M19" s="149">
        <v>39874.114902250527</v>
      </c>
      <c r="N19" s="149">
        <v>41294.824131770183</v>
      </c>
      <c r="O19" s="149">
        <v>43008.812407986217</v>
      </c>
      <c r="P19" s="149">
        <v>44142.431296083618</v>
      </c>
      <c r="Q19" s="149">
        <v>43099.580036463405</v>
      </c>
      <c r="R19" s="149">
        <v>41909.861892631496</v>
      </c>
      <c r="S19" s="149">
        <v>42124.85100391358</v>
      </c>
      <c r="T19" s="149">
        <v>42083.987896120532</v>
      </c>
      <c r="U19" s="149">
        <v>41432.434568786157</v>
      </c>
      <c r="V19" s="149">
        <v>122399.96816502194</v>
      </c>
      <c r="W19" s="149">
        <v>135661.66127376005</v>
      </c>
      <c r="X19" s="149">
        <v>144189.15097546039</v>
      </c>
      <c r="Y19" s="149">
        <v>135843.84030669593</v>
      </c>
      <c r="Z19" s="149">
        <v>116955.53072742635</v>
      </c>
      <c r="AA19" s="149">
        <v>89325.608598712468</v>
      </c>
      <c r="AB19" s="150">
        <v>65536.739037229767</v>
      </c>
      <c r="AC19" s="151">
        <v>29773300.340193704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5</v>
      </c>
      <c r="E20" s="145">
        <v>37846.25071766261</v>
      </c>
      <c r="F20" s="146">
        <v>31273.102553275588</v>
      </c>
      <c r="G20" s="146">
        <v>27985.613977945406</v>
      </c>
      <c r="H20" s="146">
        <v>27718.496283095505</v>
      </c>
      <c r="I20" s="146">
        <v>34741.148979956597</v>
      </c>
      <c r="J20" s="146">
        <v>47105.722411552983</v>
      </c>
      <c r="K20" s="146">
        <v>65335.972232601933</v>
      </c>
      <c r="L20" s="146">
        <v>40866.091099418125</v>
      </c>
      <c r="M20" s="146">
        <v>43939.133573255735</v>
      </c>
      <c r="N20" s="146">
        <v>45417.826250160979</v>
      </c>
      <c r="O20" s="146">
        <v>46176.86971449689</v>
      </c>
      <c r="P20" s="146">
        <v>46685.465387432865</v>
      </c>
      <c r="Q20" s="146">
        <v>45862.595104524749</v>
      </c>
      <c r="R20" s="146">
        <v>43890.141937112254</v>
      </c>
      <c r="S20" s="146">
        <v>40741.898135728807</v>
      </c>
      <c r="T20" s="146">
        <v>37913.573908867482</v>
      </c>
      <c r="U20" s="146">
        <v>35098.205566042088</v>
      </c>
      <c r="V20" s="146">
        <v>103862.34675862471</v>
      </c>
      <c r="W20" s="146">
        <v>117707.48864013725</v>
      </c>
      <c r="X20" s="146">
        <v>125327.22097989144</v>
      </c>
      <c r="Y20" s="146">
        <v>119032.2637813052</v>
      </c>
      <c r="Z20" s="146">
        <v>104553.37692670152</v>
      </c>
      <c r="AA20" s="146">
        <v>83603.285248579312</v>
      </c>
      <c r="AB20" s="147">
        <v>64915.899396120134</v>
      </c>
      <c r="AC20" s="152">
        <v>7087999.9478224497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7</v>
      </c>
      <c r="E21" s="143">
        <v>36425.280244211506</v>
      </c>
      <c r="F21" s="143">
        <v>28323.821070931303</v>
      </c>
      <c r="G21" s="143">
        <v>24342.22968342583</v>
      </c>
      <c r="H21" s="143">
        <v>22472.128417271753</v>
      </c>
      <c r="I21" s="143">
        <v>24327.92978086412</v>
      </c>
      <c r="J21" s="143">
        <v>28041.930904110937</v>
      </c>
      <c r="K21" s="143">
        <v>36482.108723775789</v>
      </c>
      <c r="L21" s="143">
        <v>26949.005142537229</v>
      </c>
      <c r="M21" s="143">
        <v>32865.068402166064</v>
      </c>
      <c r="N21" s="143">
        <v>36745.288282871254</v>
      </c>
      <c r="O21" s="143">
        <v>39038.450941905066</v>
      </c>
      <c r="P21" s="143">
        <v>39541.914836497068</v>
      </c>
      <c r="Q21" s="143">
        <v>38158.514323232521</v>
      </c>
      <c r="R21" s="143">
        <v>37292.984509316469</v>
      </c>
      <c r="S21" s="143">
        <v>36344.041000815814</v>
      </c>
      <c r="T21" s="143">
        <v>35733.548023651805</v>
      </c>
      <c r="U21" s="143">
        <v>36020.196750095412</v>
      </c>
      <c r="V21" s="143">
        <v>89254.998757409237</v>
      </c>
      <c r="W21" s="143">
        <v>106726.28063983757</v>
      </c>
      <c r="X21" s="143">
        <v>117568.46557431458</v>
      </c>
      <c r="Y21" s="143">
        <v>113100.99103349405</v>
      </c>
      <c r="Z21" s="143">
        <v>97657.777702885534</v>
      </c>
      <c r="AA21" s="143">
        <v>76084.963317126996</v>
      </c>
      <c r="AB21" s="144">
        <v>56287.399104205491</v>
      </c>
      <c r="AC21" s="153">
        <v>8510497.2201686725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1108840.0524196844</v>
      </c>
      <c r="F22" s="109">
        <v>894535.0663234262</v>
      </c>
      <c r="G22" s="109">
        <v>801450.35829275043</v>
      </c>
      <c r="H22" s="109">
        <v>816492.72557271901</v>
      </c>
      <c r="I22" s="109">
        <v>1206440.2608279141</v>
      </c>
      <c r="J22" s="109">
        <v>2097684.4242605409</v>
      </c>
      <c r="K22" s="109">
        <v>2319577.1666427604</v>
      </c>
      <c r="L22" s="109">
        <v>1095408.7677154168</v>
      </c>
      <c r="M22" s="109">
        <v>1207359.3298242013</v>
      </c>
      <c r="N22" s="109">
        <v>1268907.8077345372</v>
      </c>
      <c r="O22" s="109">
        <v>1321320.940917558</v>
      </c>
      <c r="P22" s="109">
        <v>1348926.9254182326</v>
      </c>
      <c r="Q22" s="109">
        <v>1315314.5964780562</v>
      </c>
      <c r="R22" s="109">
        <v>1276788.977210775</v>
      </c>
      <c r="S22" s="109">
        <v>1258489.9467587129</v>
      </c>
      <c r="T22" s="109">
        <v>1239298.4757361901</v>
      </c>
      <c r="U22" s="109">
        <v>1214848.6618878152</v>
      </c>
      <c r="V22" s="109">
        <v>3469696.1202304056</v>
      </c>
      <c r="W22" s="109">
        <v>3913192.9718809905</v>
      </c>
      <c r="X22" s="109">
        <v>4189209.2324534068</v>
      </c>
      <c r="Y22" s="109">
        <v>3967901.221968207</v>
      </c>
      <c r="Z22" s="109">
        <v>3428526.4123748071</v>
      </c>
      <c r="AA22" s="109">
        <v>2647797.7328383224</v>
      </c>
      <c r="AB22" s="142">
        <v>1963789.3324174047</v>
      </c>
      <c r="AC22" s="152">
        <v>45371797.508184828</v>
      </c>
      <c r="AD22" s="152"/>
    </row>
    <row r="23" spans="1:33" ht="15" x14ac:dyDescent="0.2">
      <c r="A23" s="192">
        <v>47209</v>
      </c>
      <c r="B23" s="193">
        <v>44322535.62898431</v>
      </c>
      <c r="C23" s="94" t="s">
        <v>35</v>
      </c>
      <c r="D23" s="95">
        <v>21</v>
      </c>
      <c r="E23" s="148">
        <v>31750.123163933793</v>
      </c>
      <c r="F23" s="149">
        <v>25492.63479502808</v>
      </c>
      <c r="G23" s="149">
        <v>22727.234173341083</v>
      </c>
      <c r="H23" s="149">
        <v>24887.784889530998</v>
      </c>
      <c r="I23" s="149">
        <v>44041.153818383842</v>
      </c>
      <c r="J23" s="149">
        <v>81653.911831060163</v>
      </c>
      <c r="K23" s="149">
        <v>91603.651581323793</v>
      </c>
      <c r="L23" s="149">
        <v>38658.955761698911</v>
      </c>
      <c r="M23" s="149">
        <v>41623.894754618967</v>
      </c>
      <c r="N23" s="149">
        <v>42987.544682158325</v>
      </c>
      <c r="O23" s="149">
        <v>44777.408058655587</v>
      </c>
      <c r="P23" s="149">
        <v>45875.663981572463</v>
      </c>
      <c r="Q23" s="149">
        <v>44975.83431445108</v>
      </c>
      <c r="R23" s="149">
        <v>43855.501654348758</v>
      </c>
      <c r="S23" s="149">
        <v>44066.616764192404</v>
      </c>
      <c r="T23" s="149">
        <v>43912.341571994759</v>
      </c>
      <c r="U23" s="149">
        <v>43298.209635328349</v>
      </c>
      <c r="V23" s="149">
        <v>122587.78576236969</v>
      </c>
      <c r="W23" s="149">
        <v>138094.23573075086</v>
      </c>
      <c r="X23" s="149">
        <v>144119.57556257676</v>
      </c>
      <c r="Y23" s="149">
        <v>134892.60317382423</v>
      </c>
      <c r="Z23" s="149">
        <v>114966.44735029101</v>
      </c>
      <c r="AA23" s="149">
        <v>86606.650910376571</v>
      </c>
      <c r="AB23" s="150">
        <v>62496.932474510708</v>
      </c>
      <c r="AC23" s="151">
        <v>32759006.624322746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37701.976644536531</v>
      </c>
      <c r="F24" s="146">
        <v>29475.62879618648</v>
      </c>
      <c r="G24" s="146">
        <v>25157.548202660033</v>
      </c>
      <c r="H24" s="146">
        <v>24576.878239574577</v>
      </c>
      <c r="I24" s="146">
        <v>31924.164463717949</v>
      </c>
      <c r="J24" s="146">
        <v>42627.144497752379</v>
      </c>
      <c r="K24" s="146">
        <v>62439.95949600028</v>
      </c>
      <c r="L24" s="146">
        <v>33449.43959225592</v>
      </c>
      <c r="M24" s="146">
        <v>39054.842447862895</v>
      </c>
      <c r="N24" s="146">
        <v>42340.237193691566</v>
      </c>
      <c r="O24" s="146">
        <v>44356.780109166248</v>
      </c>
      <c r="P24" s="146">
        <v>45387.53461995114</v>
      </c>
      <c r="Q24" s="146">
        <v>44849.566780281428</v>
      </c>
      <c r="R24" s="146">
        <v>42621.742021542617</v>
      </c>
      <c r="S24" s="146">
        <v>40353.949396711236</v>
      </c>
      <c r="T24" s="146">
        <v>39328.66285149927</v>
      </c>
      <c r="U24" s="146">
        <v>38149.655619211422</v>
      </c>
      <c r="V24" s="146">
        <v>107794.49897913256</v>
      </c>
      <c r="W24" s="146">
        <v>123854.44263300297</v>
      </c>
      <c r="X24" s="146">
        <v>128234.57190267147</v>
      </c>
      <c r="Y24" s="146">
        <v>121189.11193516025</v>
      </c>
      <c r="Z24" s="146">
        <v>105811.7641466433</v>
      </c>
      <c r="AA24" s="146">
        <v>83906.700905911755</v>
      </c>
      <c r="AB24" s="147">
        <v>64884.370936347565</v>
      </c>
      <c r="AC24" s="152">
        <v>5597884.6896458874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5</v>
      </c>
      <c r="E25" s="143">
        <v>35304.968647206209</v>
      </c>
      <c r="F25" s="143">
        <v>27140.255411600941</v>
      </c>
      <c r="G25" s="143">
        <v>22593.470644041263</v>
      </c>
      <c r="H25" s="143">
        <v>20071.997919764435</v>
      </c>
      <c r="I25" s="143">
        <v>21395.895538955992</v>
      </c>
      <c r="J25" s="143">
        <v>23373.580684612054</v>
      </c>
      <c r="K25" s="143">
        <v>33412.541564097563</v>
      </c>
      <c r="L25" s="143">
        <v>24627.308530109036</v>
      </c>
      <c r="M25" s="143">
        <v>29766.446214866843</v>
      </c>
      <c r="N25" s="143">
        <v>32992.688598543049</v>
      </c>
      <c r="O25" s="143">
        <v>35657.249500550279</v>
      </c>
      <c r="P25" s="143">
        <v>36829.970664988803</v>
      </c>
      <c r="Q25" s="143">
        <v>37115.681322598219</v>
      </c>
      <c r="R25" s="143">
        <v>36494.894296328319</v>
      </c>
      <c r="S25" s="143">
        <v>34806.430010436699</v>
      </c>
      <c r="T25" s="143">
        <v>33107.770885227495</v>
      </c>
      <c r="U25" s="143">
        <v>32298.182146253803</v>
      </c>
      <c r="V25" s="143">
        <v>93182.688436127792</v>
      </c>
      <c r="W25" s="143">
        <v>112936.42753780021</v>
      </c>
      <c r="X25" s="143">
        <v>123704.31510837097</v>
      </c>
      <c r="Y25" s="143">
        <v>118454.83096058264</v>
      </c>
      <c r="Z25" s="143">
        <v>100347.92625326874</v>
      </c>
      <c r="AA25" s="143">
        <v>74401.252918815284</v>
      </c>
      <c r="AB25" s="144">
        <v>53112.089207986901</v>
      </c>
      <c r="AC25" s="153">
        <v>5965644.3150156662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994085.33625678683</v>
      </c>
      <c r="F26" s="109">
        <v>788949.1229383403</v>
      </c>
      <c r="G26" s="109">
        <v>690869.46367100917</v>
      </c>
      <c r="H26" s="109">
        <v>721310.98523727141</v>
      </c>
      <c r="I26" s="109">
        <v>1159540.3657357122</v>
      </c>
      <c r="J26" s="109">
        <v>2002108.629866333</v>
      </c>
      <c r="K26" s="109">
        <v>2340499.2290122886</v>
      </c>
      <c r="L26" s="109">
        <v>1068772.372015246</v>
      </c>
      <c r="M26" s="109">
        <v>1179153.3907127841</v>
      </c>
      <c r="N26" s="109">
        <v>1237062.8300928061</v>
      </c>
      <c r="O26" s="109">
        <v>1296038.9371711838</v>
      </c>
      <c r="P26" s="109">
        <v>1329088.9354177702</v>
      </c>
      <c r="Q26" s="109">
        <v>1309469.1943375894</v>
      </c>
      <c r="R26" s="109">
        <v>1273926.9743091359</v>
      </c>
      <c r="S26" s="109">
        <v>1260846.899687069</v>
      </c>
      <c r="T26" s="109">
        <v>1245012.6788440244</v>
      </c>
      <c r="U26" s="109">
        <v>1223351.9355500101</v>
      </c>
      <c r="V26" s="109">
        <v>3471434.9391069328</v>
      </c>
      <c r="W26" s="109">
        <v>3960078.858566781</v>
      </c>
      <c r="X26" s="109">
        <v>4157970.9499666528</v>
      </c>
      <c r="Y26" s="109">
        <v>3909775.269193863</v>
      </c>
      <c r="Z26" s="109">
        <v>3339282.0822090283</v>
      </c>
      <c r="AA26" s="109">
        <v>2526372.7373356316</v>
      </c>
      <c r="AB26" s="142">
        <v>1837533.5117500499</v>
      </c>
      <c r="AC26" s="152">
        <v>44322535.628984302</v>
      </c>
      <c r="AD26" s="152"/>
    </row>
    <row r="27" spans="1:33" ht="15" x14ac:dyDescent="0.2">
      <c r="A27" s="192">
        <v>47239</v>
      </c>
      <c r="B27" s="193">
        <v>50375519.640904166</v>
      </c>
      <c r="C27" s="94" t="s">
        <v>35</v>
      </c>
      <c r="D27" s="95">
        <v>21</v>
      </c>
      <c r="E27" s="148">
        <v>34625.387987093076</v>
      </c>
      <c r="F27" s="149">
        <v>27569.8236210098</v>
      </c>
      <c r="G27" s="149">
        <v>24559.212398043055</v>
      </c>
      <c r="H27" s="149">
        <v>26847.896335471996</v>
      </c>
      <c r="I27" s="149">
        <v>46397.095512149011</v>
      </c>
      <c r="J27" s="149">
        <v>84214.082966971822</v>
      </c>
      <c r="K27" s="149">
        <v>97626.243878645619</v>
      </c>
      <c r="L27" s="149">
        <v>45660.133099206752</v>
      </c>
      <c r="M27" s="149">
        <v>49591.772460403248</v>
      </c>
      <c r="N27" s="149">
        <v>51685.959970092139</v>
      </c>
      <c r="O27" s="149">
        <v>53659.878361529547</v>
      </c>
      <c r="P27" s="149">
        <v>55085.761501981855</v>
      </c>
      <c r="Q27" s="149">
        <v>53828.074092120485</v>
      </c>
      <c r="R27" s="149">
        <v>52151.052196236444</v>
      </c>
      <c r="S27" s="149">
        <v>52563.944869360916</v>
      </c>
      <c r="T27" s="149">
        <v>52455.30256749862</v>
      </c>
      <c r="U27" s="149">
        <v>51693.072953066716</v>
      </c>
      <c r="V27" s="149">
        <v>132261.55972576176</v>
      </c>
      <c r="W27" s="149">
        <v>148387.68851986105</v>
      </c>
      <c r="X27" s="149">
        <v>155047.76658086127</v>
      </c>
      <c r="Y27" s="149">
        <v>145198.71515616009</v>
      </c>
      <c r="Z27" s="149">
        <v>123481.26555072059</v>
      </c>
      <c r="AA27" s="149">
        <v>93879.922159013484</v>
      </c>
      <c r="AB27" s="150">
        <v>68513.662580977587</v>
      </c>
      <c r="AC27" s="151">
        <v>36266690.775928974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41748.546519859046</v>
      </c>
      <c r="F28" s="146">
        <v>33081.319349171819</v>
      </c>
      <c r="G28" s="146">
        <v>29134.945185029825</v>
      </c>
      <c r="H28" s="146">
        <v>28508.917961517429</v>
      </c>
      <c r="I28" s="146">
        <v>35986.200789326504</v>
      </c>
      <c r="J28" s="146">
        <v>45474.045830193347</v>
      </c>
      <c r="K28" s="146">
        <v>67304.328203411817</v>
      </c>
      <c r="L28" s="146">
        <v>40008.500784052609</v>
      </c>
      <c r="M28" s="146">
        <v>46753.500101382473</v>
      </c>
      <c r="N28" s="146">
        <v>50688.945443726043</v>
      </c>
      <c r="O28" s="146">
        <v>53113.91497199783</v>
      </c>
      <c r="P28" s="146">
        <v>54268.70978174069</v>
      </c>
      <c r="Q28" s="146">
        <v>53490.104257737912</v>
      </c>
      <c r="R28" s="146">
        <v>50521.10266492064</v>
      </c>
      <c r="S28" s="146">
        <v>47328.990454208906</v>
      </c>
      <c r="T28" s="146">
        <v>45520.878800312479</v>
      </c>
      <c r="U28" s="146">
        <v>43941.433591522255</v>
      </c>
      <c r="V28" s="146">
        <v>113408.92831497284</v>
      </c>
      <c r="W28" s="146">
        <v>131474.64666489043</v>
      </c>
      <c r="X28" s="146">
        <v>136786.71138025995</v>
      </c>
      <c r="Y28" s="146">
        <v>129383.92774866476</v>
      </c>
      <c r="Z28" s="146">
        <v>113689.92479575414</v>
      </c>
      <c r="AA28" s="146">
        <v>89996.272551754329</v>
      </c>
      <c r="AB28" s="147">
        <v>68023.135765717394</v>
      </c>
      <c r="AC28" s="152">
        <v>6198551.7276485013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6</v>
      </c>
      <c r="E29" s="143">
        <v>37650.071284104735</v>
      </c>
      <c r="F29" s="143">
        <v>29025.094778470542</v>
      </c>
      <c r="G29" s="143">
        <v>24589.669836617926</v>
      </c>
      <c r="H29" s="143">
        <v>21779.211621840492</v>
      </c>
      <c r="I29" s="143">
        <v>23651.672964531892</v>
      </c>
      <c r="J29" s="143">
        <v>24733.355478863279</v>
      </c>
      <c r="K29" s="143">
        <v>37296.117658743955</v>
      </c>
      <c r="L29" s="143">
        <v>27542.943915859873</v>
      </c>
      <c r="M29" s="143">
        <v>34813.797142355688</v>
      </c>
      <c r="N29" s="143">
        <v>40075.18446634338</v>
      </c>
      <c r="O29" s="143">
        <v>43517.549368271357</v>
      </c>
      <c r="P29" s="143">
        <v>45099.114304389972</v>
      </c>
      <c r="Q29" s="143">
        <v>45059.091664222899</v>
      </c>
      <c r="R29" s="143">
        <v>43266.114411164417</v>
      </c>
      <c r="S29" s="143">
        <v>40442.271433752234</v>
      </c>
      <c r="T29" s="143">
        <v>38317.390859449661</v>
      </c>
      <c r="U29" s="143">
        <v>37920.198609021485</v>
      </c>
      <c r="V29" s="143">
        <v>100116.52323290511</v>
      </c>
      <c r="W29" s="143">
        <v>122016.97965216513</v>
      </c>
      <c r="X29" s="143">
        <v>132220.20756417583</v>
      </c>
      <c r="Y29" s="143">
        <v>125766.48665190383</v>
      </c>
      <c r="Z29" s="143">
        <v>106527.1343702134</v>
      </c>
      <c r="AA29" s="143">
        <v>80053.445590658477</v>
      </c>
      <c r="AB29" s="144">
        <v>56899.896027756928</v>
      </c>
      <c r="AC29" s="153">
        <v>7910277.137326695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1120027.7615130192</v>
      </c>
      <c r="F30" s="109">
        <v>885442.1421087163</v>
      </c>
      <c r="G30" s="109">
        <v>779821.26011873106</v>
      </c>
      <c r="H30" s="109">
        <v>808516.76462202461</v>
      </c>
      <c r="I30" s="109">
        <v>1260193.8466996267</v>
      </c>
      <c r="J30" s="109">
        <v>2098792.0585003612</v>
      </c>
      <c r="K30" s="109">
        <v>2543145.1402176688</v>
      </c>
      <c r="L30" s="109">
        <v>1284154.4617147115</v>
      </c>
      <c r="M30" s="109">
        <v>1437324.0049281323</v>
      </c>
      <c r="N30" s="109">
        <v>1528612.0479448992</v>
      </c>
      <c r="O30" s="109">
        <v>1600418.4016897401</v>
      </c>
      <c r="P30" s="109">
        <v>1644470.5164949214</v>
      </c>
      <c r="Q30" s="109">
        <v>1614704.5229508192</v>
      </c>
      <c r="R30" s="109">
        <v>1556853.1932476342</v>
      </c>
      <c r="S30" s="109">
        <v>1535812.4326759283</v>
      </c>
      <c r="T30" s="109">
        <v>1513549.214275419</v>
      </c>
      <c r="U30" s="109">
        <v>1488841.458034619</v>
      </c>
      <c r="V30" s="109">
        <v>3831827.6068983194</v>
      </c>
      <c r="W30" s="109">
        <v>4374141.9234896349</v>
      </c>
      <c r="X30" s="109">
        <v>4596471.1891041808</v>
      </c>
      <c r="Y30" s="109">
        <v>4321307.6491854442</v>
      </c>
      <c r="Z30" s="109">
        <v>3687029.0819694297</v>
      </c>
      <c r="AA30" s="109">
        <v>2811784.1290902514</v>
      </c>
      <c r="AB30" s="142">
        <v>2052278.8334299405</v>
      </c>
      <c r="AC30" s="152">
        <v>50375519.640904173</v>
      </c>
      <c r="AD30" s="152"/>
    </row>
    <row r="31" spans="1:33" ht="15" x14ac:dyDescent="0.2">
      <c r="A31" s="192">
        <v>47270</v>
      </c>
      <c r="B31" s="193">
        <v>44304269.948610976</v>
      </c>
      <c r="C31" s="94" t="s">
        <v>35</v>
      </c>
      <c r="D31" s="95">
        <v>19</v>
      </c>
      <c r="E31" s="148">
        <v>34196.020553477087</v>
      </c>
      <c r="F31" s="149">
        <v>27455.604363932729</v>
      </c>
      <c r="G31" s="149">
        <v>24429.452088789996</v>
      </c>
      <c r="H31" s="149">
        <v>25880.059283922787</v>
      </c>
      <c r="I31" s="149">
        <v>40610.77208538806</v>
      </c>
      <c r="J31" s="149">
        <v>66493.954060658012</v>
      </c>
      <c r="K31" s="149">
        <v>85210.221722765797</v>
      </c>
      <c r="L31" s="149">
        <v>39910.246025855602</v>
      </c>
      <c r="M31" s="149">
        <v>43881.613623272395</v>
      </c>
      <c r="N31" s="149">
        <v>45996.668097567192</v>
      </c>
      <c r="O31" s="149">
        <v>47736.031066629956</v>
      </c>
      <c r="P31" s="149">
        <v>49164.979928979032</v>
      </c>
      <c r="Q31" s="149">
        <v>48380.063287366844</v>
      </c>
      <c r="R31" s="149">
        <v>46649.764253397785</v>
      </c>
      <c r="S31" s="149">
        <v>46398.114038259329</v>
      </c>
      <c r="T31" s="149">
        <v>45721.156428739137</v>
      </c>
      <c r="U31" s="149">
        <v>44692.614608437878</v>
      </c>
      <c r="V31" s="149">
        <v>122775.17127558633</v>
      </c>
      <c r="W31" s="149">
        <v>135681.27464305316</v>
      </c>
      <c r="X31" s="149">
        <v>143941.99064689776</v>
      </c>
      <c r="Y31" s="149">
        <v>134854.33768195377</v>
      </c>
      <c r="Z31" s="149">
        <v>116105.14705812324</v>
      </c>
      <c r="AA31" s="149">
        <v>89940.584093042242</v>
      </c>
      <c r="AB31" s="150">
        <v>65767.771346278125</v>
      </c>
      <c r="AC31" s="151">
        <v>29865598.632985111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5</v>
      </c>
      <c r="E32" s="145">
        <v>39610.46213063207</v>
      </c>
      <c r="F32" s="146">
        <v>32145.449898224819</v>
      </c>
      <c r="G32" s="146">
        <v>28154.644473295757</v>
      </c>
      <c r="H32" s="146">
        <v>28005.851474439252</v>
      </c>
      <c r="I32" s="146">
        <v>34172.64860795503</v>
      </c>
      <c r="J32" s="146">
        <v>42599.321622279524</v>
      </c>
      <c r="K32" s="146">
        <v>61621.628052546395</v>
      </c>
      <c r="L32" s="146">
        <v>34814.171105009838</v>
      </c>
      <c r="M32" s="146">
        <v>40285.218085724497</v>
      </c>
      <c r="N32" s="146">
        <v>43816.813104951631</v>
      </c>
      <c r="O32" s="146">
        <v>45996.630515320379</v>
      </c>
      <c r="P32" s="146">
        <v>46952.561143550512</v>
      </c>
      <c r="Q32" s="146">
        <v>45988.21604246612</v>
      </c>
      <c r="R32" s="146">
        <v>43511.022889794091</v>
      </c>
      <c r="S32" s="146">
        <v>40846.918241206287</v>
      </c>
      <c r="T32" s="146">
        <v>39152.207472435097</v>
      </c>
      <c r="U32" s="146">
        <v>37831.11912676099</v>
      </c>
      <c r="V32" s="146">
        <v>104827.23480675364</v>
      </c>
      <c r="W32" s="146">
        <v>119313.36324833371</v>
      </c>
      <c r="X32" s="146">
        <v>126659.33122172982</v>
      </c>
      <c r="Y32" s="146">
        <v>120162.41572148567</v>
      </c>
      <c r="Z32" s="146">
        <v>104831.93951836805</v>
      </c>
      <c r="AA32" s="146">
        <v>84847.387537195114</v>
      </c>
      <c r="AB32" s="147">
        <v>66594.666730722107</v>
      </c>
      <c r="AC32" s="152">
        <v>7063706.113855903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6</v>
      </c>
      <c r="E33" s="143">
        <v>37880.712202088573</v>
      </c>
      <c r="F33" s="143">
        <v>29225.819846517628</v>
      </c>
      <c r="G33" s="143">
        <v>24513.329820947871</v>
      </c>
      <c r="H33" s="143">
        <v>22341.977552891203</v>
      </c>
      <c r="I33" s="143">
        <v>24226.395079502276</v>
      </c>
      <c r="J33" s="143">
        <v>25362.096602183683</v>
      </c>
      <c r="K33" s="143">
        <v>36027.749996644823</v>
      </c>
      <c r="L33" s="143">
        <v>25135.137476867316</v>
      </c>
      <c r="M33" s="143">
        <v>30938.189383391746</v>
      </c>
      <c r="N33" s="143">
        <v>35604.198001433229</v>
      </c>
      <c r="O33" s="143">
        <v>38435.34449522708</v>
      </c>
      <c r="P33" s="143">
        <v>39935.61529552751</v>
      </c>
      <c r="Q33" s="143">
        <v>40138.8360757439</v>
      </c>
      <c r="R33" s="143">
        <v>38103.375504569187</v>
      </c>
      <c r="S33" s="143">
        <v>36046.579397976304</v>
      </c>
      <c r="T33" s="143">
        <v>33906.660100988702</v>
      </c>
      <c r="U33" s="143">
        <v>32804.487933721655</v>
      </c>
      <c r="V33" s="143">
        <v>93335.050434619669</v>
      </c>
      <c r="W33" s="143">
        <v>112373.74371156165</v>
      </c>
      <c r="X33" s="143">
        <v>122029.38436698134</v>
      </c>
      <c r="Y33" s="143">
        <v>116696.42983655336</v>
      </c>
      <c r="Z33" s="143">
        <v>99627.172031785391</v>
      </c>
      <c r="AA33" s="143">
        <v>77192.23709051944</v>
      </c>
      <c r="AB33" s="144">
        <v>57280.344723417482</v>
      </c>
      <c r="AC33" s="153">
        <v>7374965.2017699666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1075060.9743817563</v>
      </c>
      <c r="F34" s="109">
        <v>857738.65148495161</v>
      </c>
      <c r="G34" s="109">
        <v>752012.79097917594</v>
      </c>
      <c r="H34" s="109">
        <v>765802.24908407649</v>
      </c>
      <c r="I34" s="109">
        <v>1087826.283139162</v>
      </c>
      <c r="J34" s="109">
        <v>1628554.314877002</v>
      </c>
      <c r="K34" s="109">
        <v>2143268.852975151</v>
      </c>
      <c r="L34" s="109">
        <v>1083176.3548775096</v>
      </c>
      <c r="M34" s="109">
        <v>1220805.8855711485</v>
      </c>
      <c r="N34" s="109">
        <v>1306645.9473871342</v>
      </c>
      <c r="O34" s="109">
        <v>1367579.8098139337</v>
      </c>
      <c r="P34" s="109">
        <v>1408511.116141519</v>
      </c>
      <c r="Q34" s="109">
        <v>1389995.2991267641</v>
      </c>
      <c r="R34" s="109">
        <v>1332520.8882909436</v>
      </c>
      <c r="S34" s="109">
        <v>1302078.2343208166</v>
      </c>
      <c r="T34" s="109">
        <v>1267902.9701141512</v>
      </c>
      <c r="U34" s="109">
        <v>1235142.2007964544</v>
      </c>
      <c r="V34" s="109">
        <v>3416874.7308776262</v>
      </c>
      <c r="W34" s="109">
        <v>3848753.4967290484</v>
      </c>
      <c r="X34" s="109">
        <v>4100370.7846015943</v>
      </c>
      <c r="Y34" s="109">
        <v>3863223.0735838702</v>
      </c>
      <c r="Z34" s="109">
        <v>3327920.5238868939</v>
      </c>
      <c r="AA34" s="109">
        <v>2596261.4579968946</v>
      </c>
      <c r="AB34" s="142">
        <v>1926243.0575734</v>
      </c>
      <c r="AC34" s="152">
        <v>44304269.948610976</v>
      </c>
      <c r="AD34" s="152"/>
    </row>
    <row r="35" spans="1:33" ht="15" x14ac:dyDescent="0.2">
      <c r="A35" s="192">
        <v>47300</v>
      </c>
      <c r="B35" s="193">
        <v>43897741.108961582</v>
      </c>
      <c r="C35" s="94" t="s">
        <v>35</v>
      </c>
      <c r="D35" s="95">
        <v>20</v>
      </c>
      <c r="E35" s="148">
        <v>33455.003805661894</v>
      </c>
      <c r="F35" s="149">
        <v>27322.551548549927</v>
      </c>
      <c r="G35" s="149">
        <v>24429.344181272318</v>
      </c>
      <c r="H35" s="149">
        <v>26076.909379834924</v>
      </c>
      <c r="I35" s="149">
        <v>41559.247513176189</v>
      </c>
      <c r="J35" s="149">
        <v>72545.993887909615</v>
      </c>
      <c r="K35" s="149">
        <v>86004.423278439121</v>
      </c>
      <c r="L35" s="149">
        <v>36749.76522116884</v>
      </c>
      <c r="M35" s="149">
        <v>39927.370758893376</v>
      </c>
      <c r="N35" s="149">
        <v>41727.629968309011</v>
      </c>
      <c r="O35" s="149">
        <v>43442.361102454503</v>
      </c>
      <c r="P35" s="149">
        <v>44598.187596783602</v>
      </c>
      <c r="Q35" s="149">
        <v>43463.350978688366</v>
      </c>
      <c r="R35" s="149">
        <v>41972.942533825953</v>
      </c>
      <c r="S35" s="149">
        <v>42233.362957399164</v>
      </c>
      <c r="T35" s="149">
        <v>42384.503213422395</v>
      </c>
      <c r="U35" s="149">
        <v>40724.311983281332</v>
      </c>
      <c r="V35" s="149">
        <v>117999.12573891185</v>
      </c>
      <c r="W35" s="149">
        <v>129502.26735139404</v>
      </c>
      <c r="X35" s="149">
        <v>140156.32484303223</v>
      </c>
      <c r="Y35" s="149">
        <v>131864.59616223161</v>
      </c>
      <c r="Z35" s="149">
        <v>113681.96209111525</v>
      </c>
      <c r="AA35" s="149">
        <v>86391.899549303227</v>
      </c>
      <c r="AB35" s="150">
        <v>63723.426627199791</v>
      </c>
      <c r="AC35" s="151">
        <v>30238737.245445173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4</v>
      </c>
      <c r="E36" s="145">
        <v>37764.419814369583</v>
      </c>
      <c r="F36" s="146">
        <v>31041.493576194309</v>
      </c>
      <c r="G36" s="146">
        <v>27073.202627295679</v>
      </c>
      <c r="H36" s="146">
        <v>26786.798209735269</v>
      </c>
      <c r="I36" s="146">
        <v>32197.912252739254</v>
      </c>
      <c r="J36" s="146">
        <v>39595.391889343278</v>
      </c>
      <c r="K36" s="146">
        <v>57306.113860758043</v>
      </c>
      <c r="L36" s="146">
        <v>31792.555221606373</v>
      </c>
      <c r="M36" s="146">
        <v>36493.379999749421</v>
      </c>
      <c r="N36" s="146">
        <v>40260.6504413804</v>
      </c>
      <c r="O36" s="146">
        <v>42415.770327393817</v>
      </c>
      <c r="P36" s="146">
        <v>43225.228738069476</v>
      </c>
      <c r="Q36" s="146">
        <v>42423.015571474512</v>
      </c>
      <c r="R36" s="146">
        <v>40137.736204693014</v>
      </c>
      <c r="S36" s="146">
        <v>37714.623018320453</v>
      </c>
      <c r="T36" s="146">
        <v>36144.920999570117</v>
      </c>
      <c r="U36" s="146">
        <v>35104.132748466654</v>
      </c>
      <c r="V36" s="146">
        <v>102751.33734871847</v>
      </c>
      <c r="W36" s="146">
        <v>115606.02847897682</v>
      </c>
      <c r="X36" s="146">
        <v>123993.07931321347</v>
      </c>
      <c r="Y36" s="146">
        <v>117854.65104815557</v>
      </c>
      <c r="Z36" s="146">
        <v>102858.81254439671</v>
      </c>
      <c r="AA36" s="146">
        <v>84035.605307427482</v>
      </c>
      <c r="AB36" s="147">
        <v>64400.264711673495</v>
      </c>
      <c r="AC36" s="152">
        <v>5395908.4970148867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7</v>
      </c>
      <c r="E37" s="143">
        <v>35618.913920150597</v>
      </c>
      <c r="F37" s="143">
        <v>28550.667418434048</v>
      </c>
      <c r="G37" s="143">
        <v>24290.942344699855</v>
      </c>
      <c r="H37" s="143">
        <v>22273.195271893252</v>
      </c>
      <c r="I37" s="143">
        <v>23590.554260746074</v>
      </c>
      <c r="J37" s="143">
        <v>25084.600778447057</v>
      </c>
      <c r="K37" s="143">
        <v>35012.946251318703</v>
      </c>
      <c r="L37" s="143">
        <v>24280.665267631783</v>
      </c>
      <c r="M37" s="143">
        <v>28723.287642482013</v>
      </c>
      <c r="N37" s="143">
        <v>32955.030122851502</v>
      </c>
      <c r="O37" s="143">
        <v>35248.900163114966</v>
      </c>
      <c r="P37" s="143">
        <v>37955.865814380224</v>
      </c>
      <c r="Q37" s="143">
        <v>36735.723562702326</v>
      </c>
      <c r="R37" s="143">
        <v>36026.671450812704</v>
      </c>
      <c r="S37" s="143">
        <v>33651.452644271019</v>
      </c>
      <c r="T37" s="143">
        <v>31665.117174055049</v>
      </c>
      <c r="U37" s="143">
        <v>30589.841212001978</v>
      </c>
      <c r="V37" s="143">
        <v>89799.318425005913</v>
      </c>
      <c r="W37" s="143">
        <v>105441.83681519577</v>
      </c>
      <c r="X37" s="143">
        <v>118622.87107074397</v>
      </c>
      <c r="Y37" s="143">
        <v>113744.37666944691</v>
      </c>
      <c r="Z37" s="143">
        <v>98154.622451295654</v>
      </c>
      <c r="AA37" s="143">
        <v>75693.532401476332</v>
      </c>
      <c r="AB37" s="144">
        <v>56731.262081345834</v>
      </c>
      <c r="AC37" s="153">
        <v>8263095.3665015241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1069490.1528117703</v>
      </c>
      <c r="F38" s="109">
        <v>870471.67720481416</v>
      </c>
      <c r="G38" s="109">
        <v>766916.29054752807</v>
      </c>
      <c r="H38" s="109">
        <v>784597.74733889231</v>
      </c>
      <c r="I38" s="109">
        <v>1125110.4790997033</v>
      </c>
      <c r="J38" s="109">
        <v>1784893.6507646949</v>
      </c>
      <c r="K38" s="109">
        <v>2194403.5447710454</v>
      </c>
      <c r="L38" s="109">
        <v>1032130.1821832247</v>
      </c>
      <c r="M38" s="109">
        <v>1145583.9486742392</v>
      </c>
      <c r="N38" s="109">
        <v>1226280.4119916623</v>
      </c>
      <c r="O38" s="109">
        <v>1285252.60450047</v>
      </c>
      <c r="P38" s="109">
        <v>1330555.7275886114</v>
      </c>
      <c r="Q38" s="109">
        <v>1296109.1467985816</v>
      </c>
      <c r="R38" s="109">
        <v>1252196.4956509802</v>
      </c>
      <c r="S38" s="109">
        <v>1231085.9197311623</v>
      </c>
      <c r="T38" s="109">
        <v>1213925.5684851138</v>
      </c>
      <c r="U38" s="109">
        <v>1169031.659143507</v>
      </c>
      <c r="V38" s="109">
        <v>3399583.0931481519</v>
      </c>
      <c r="W38" s="109">
        <v>3790562.3186501581</v>
      </c>
      <c r="X38" s="109">
        <v>4129458.9116087062</v>
      </c>
      <c r="Y38" s="109">
        <v>3904921.1641233834</v>
      </c>
      <c r="Z38" s="109">
        <v>3372156.8491589618</v>
      </c>
      <c r="AA38" s="109">
        <v>2593835.1390261087</v>
      </c>
      <c r="AB38" s="142">
        <v>1929188.4259601107</v>
      </c>
      <c r="AC38" s="152">
        <v>43897741.108961582</v>
      </c>
      <c r="AD38" s="152"/>
    </row>
    <row r="39" spans="1:33" ht="15" x14ac:dyDescent="0.2">
      <c r="A39" s="192">
        <v>47331</v>
      </c>
      <c r="B39" s="193">
        <v>48576102.016489148</v>
      </c>
      <c r="C39" s="94" t="s">
        <v>35</v>
      </c>
      <c r="D39" s="95">
        <v>21</v>
      </c>
      <c r="E39" s="148">
        <v>33894.393279752607</v>
      </c>
      <c r="F39" s="149">
        <v>27298.802627798359</v>
      </c>
      <c r="G39" s="149">
        <v>24478.162968012653</v>
      </c>
      <c r="H39" s="149">
        <v>26788.541578913821</v>
      </c>
      <c r="I39" s="149">
        <v>46864.454965807301</v>
      </c>
      <c r="J39" s="149">
        <v>85138.29603566695</v>
      </c>
      <c r="K39" s="149">
        <v>95954.960904366424</v>
      </c>
      <c r="L39" s="149">
        <v>43823.134726085387</v>
      </c>
      <c r="M39" s="149">
        <v>47384.693590466741</v>
      </c>
      <c r="N39" s="149">
        <v>49173.977754937288</v>
      </c>
      <c r="O39" s="149">
        <v>51170.704017690303</v>
      </c>
      <c r="P39" s="149">
        <v>51908.455120795516</v>
      </c>
      <c r="Q39" s="149">
        <v>51092.572908997041</v>
      </c>
      <c r="R39" s="149">
        <v>49928.762039429414</v>
      </c>
      <c r="S39" s="149">
        <v>51102.95968885583</v>
      </c>
      <c r="T39" s="149">
        <v>49234.857527879314</v>
      </c>
      <c r="U39" s="149">
        <v>48259.85124868658</v>
      </c>
      <c r="V39" s="149">
        <v>125009.75918589853</v>
      </c>
      <c r="W39" s="149">
        <v>141514.88130978952</v>
      </c>
      <c r="X39" s="149">
        <v>149662.59867226722</v>
      </c>
      <c r="Y39" s="149">
        <v>140378.7504517663</v>
      </c>
      <c r="Z39" s="149">
        <v>119729.07690678741</v>
      </c>
      <c r="AA39" s="149">
        <v>90117.707241765645</v>
      </c>
      <c r="AB39" s="150">
        <v>65683.36360951692</v>
      </c>
      <c r="AC39" s="151">
        <v>34977468.0856006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4</v>
      </c>
      <c r="E40" s="145">
        <v>39610.172993905544</v>
      </c>
      <c r="F40" s="146">
        <v>31896.089265881372</v>
      </c>
      <c r="G40" s="146">
        <v>28090.923493334863</v>
      </c>
      <c r="H40" s="146">
        <v>28135.980978723823</v>
      </c>
      <c r="I40" s="146">
        <v>35354.682184663958</v>
      </c>
      <c r="J40" s="146">
        <v>45232.842536679636</v>
      </c>
      <c r="K40" s="146">
        <v>65404.708822162625</v>
      </c>
      <c r="L40" s="146">
        <v>38026.902831527295</v>
      </c>
      <c r="M40" s="146">
        <v>44076.721441219161</v>
      </c>
      <c r="N40" s="146">
        <v>48075.269990314504</v>
      </c>
      <c r="O40" s="146">
        <v>50581.281660059329</v>
      </c>
      <c r="P40" s="146">
        <v>51755.130180325337</v>
      </c>
      <c r="Q40" s="146">
        <v>50610.080630105025</v>
      </c>
      <c r="R40" s="146">
        <v>47569.453886347976</v>
      </c>
      <c r="S40" s="146">
        <v>44435.3573727822</v>
      </c>
      <c r="T40" s="146">
        <v>42506.886002457039</v>
      </c>
      <c r="U40" s="146">
        <v>41051.233114694624</v>
      </c>
      <c r="V40" s="146">
        <v>109239.6253812027</v>
      </c>
      <c r="W40" s="146">
        <v>125732.72619311839</v>
      </c>
      <c r="X40" s="146">
        <v>131524.56300826874</v>
      </c>
      <c r="Y40" s="146">
        <v>124204.71931031815</v>
      </c>
      <c r="Z40" s="146">
        <v>108158.44515634353</v>
      </c>
      <c r="AA40" s="146">
        <v>87208.678189423328</v>
      </c>
      <c r="AB40" s="147">
        <v>66942.744614829469</v>
      </c>
      <c r="AC40" s="152">
        <v>5941700.8769547548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6</v>
      </c>
      <c r="E41" s="143">
        <v>36908.353033222076</v>
      </c>
      <c r="F41" s="143">
        <v>29045.401330138753</v>
      </c>
      <c r="G41" s="143">
        <v>24671.029953285077</v>
      </c>
      <c r="H41" s="143">
        <v>22705.144746663071</v>
      </c>
      <c r="I41" s="143">
        <v>24827.225744707706</v>
      </c>
      <c r="J41" s="143">
        <v>27995.549158289043</v>
      </c>
      <c r="K41" s="143">
        <v>37322.126297875628</v>
      </c>
      <c r="L41" s="143">
        <v>26794.047788606855</v>
      </c>
      <c r="M41" s="143">
        <v>33412.842144812719</v>
      </c>
      <c r="N41" s="143">
        <v>38335.882347254847</v>
      </c>
      <c r="O41" s="143">
        <v>41557.545319349105</v>
      </c>
      <c r="P41" s="143">
        <v>43123.509308142748</v>
      </c>
      <c r="Q41" s="143">
        <v>43247.033862072363</v>
      </c>
      <c r="R41" s="143">
        <v>41473.115533110693</v>
      </c>
      <c r="S41" s="143">
        <v>38627.369567403424</v>
      </c>
      <c r="T41" s="143">
        <v>36449.305715136063</v>
      </c>
      <c r="U41" s="143">
        <v>35357.63877743054</v>
      </c>
      <c r="V41" s="143">
        <v>94560.804227218978</v>
      </c>
      <c r="W41" s="143">
        <v>115192.60132238126</v>
      </c>
      <c r="X41" s="143">
        <v>127161.23733912654</v>
      </c>
      <c r="Y41" s="143">
        <v>121183.36455999316</v>
      </c>
      <c r="Z41" s="143">
        <v>103019.92430148694</v>
      </c>
      <c r="AA41" s="143">
        <v>76823.791337082672</v>
      </c>
      <c r="AB41" s="144">
        <v>56360.665274175786</v>
      </c>
      <c r="AC41" s="153">
        <v>7656933.0539337955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1091673.0690497593</v>
      </c>
      <c r="F42" s="109">
        <v>875131.6202281235</v>
      </c>
      <c r="G42" s="109">
        <v>774431.29602131573</v>
      </c>
      <c r="H42" s="109">
        <v>811334.16555206396</v>
      </c>
      <c r="I42" s="109">
        <v>1274535.6374888555</v>
      </c>
      <c r="J42" s="109">
        <v>2136808.8818454589</v>
      </c>
      <c r="K42" s="109">
        <v>2500605.772067599</v>
      </c>
      <c r="L42" s="109">
        <v>1233157.7273055434</v>
      </c>
      <c r="M42" s="109">
        <v>1371862.5040335546</v>
      </c>
      <c r="N42" s="109">
        <v>1454969.9068984704</v>
      </c>
      <c r="O42" s="109">
        <v>1526255.1829278285</v>
      </c>
      <c r="P42" s="109">
        <v>1555839.1341068638</v>
      </c>
      <c r="Q42" s="109">
        <v>1534866.5567817921</v>
      </c>
      <c r="R42" s="109">
        <v>1487620.5115720737</v>
      </c>
      <c r="S42" s="109">
        <v>1482667.8003615218</v>
      </c>
      <c r="T42" s="109">
        <v>1422655.3863861102</v>
      </c>
      <c r="U42" s="109">
        <v>1389807.6413457799</v>
      </c>
      <c r="V42" s="109">
        <v>3629528.2697919933</v>
      </c>
      <c r="W42" s="109">
        <v>4165899.0202123411</v>
      </c>
      <c r="X42" s="109">
        <v>4431980.2481854456</v>
      </c>
      <c r="Y42" s="109">
        <v>4171872.8240883239</v>
      </c>
      <c r="Z42" s="109">
        <v>3565063.9414768312</v>
      </c>
      <c r="AA42" s="109">
        <v>2702249.3128572674</v>
      </c>
      <c r="AB42" s="142">
        <v>1985285.6059042278</v>
      </c>
      <c r="AC42" s="152">
        <v>48576102.016489148</v>
      </c>
      <c r="AD42" s="152"/>
    </row>
    <row r="43" spans="1:33" ht="15" x14ac:dyDescent="0.2">
      <c r="A43" s="192">
        <v>47362</v>
      </c>
      <c r="B43" s="193">
        <v>43501650.039772697</v>
      </c>
      <c r="C43" s="94" t="s">
        <v>35</v>
      </c>
      <c r="D43" s="95">
        <v>20</v>
      </c>
      <c r="E43" s="148">
        <v>31831.293426261789</v>
      </c>
      <c r="F43" s="149">
        <v>25726.94726699017</v>
      </c>
      <c r="G43" s="149">
        <v>23253.088038619619</v>
      </c>
      <c r="H43" s="149">
        <v>25610.922192607144</v>
      </c>
      <c r="I43" s="149">
        <v>44633.879632620548</v>
      </c>
      <c r="J43" s="149">
        <v>80324.405550170603</v>
      </c>
      <c r="K43" s="149">
        <v>90497.081404812547</v>
      </c>
      <c r="L43" s="149">
        <v>37501.83771990583</v>
      </c>
      <c r="M43" s="149">
        <v>40263.791122518516</v>
      </c>
      <c r="N43" s="149">
        <v>41741.491115584489</v>
      </c>
      <c r="O43" s="149">
        <v>43359.641440827501</v>
      </c>
      <c r="P43" s="149">
        <v>44212.188146733242</v>
      </c>
      <c r="Q43" s="149">
        <v>43012.443064272484</v>
      </c>
      <c r="R43" s="149">
        <v>41826.135769607645</v>
      </c>
      <c r="S43" s="149">
        <v>42141.33079620287</v>
      </c>
      <c r="T43" s="149">
        <v>42032.897215360041</v>
      </c>
      <c r="U43" s="149">
        <v>41434.352377161471</v>
      </c>
      <c r="V43" s="149">
        <v>122681.85447292941</v>
      </c>
      <c r="W43" s="149">
        <v>138601.44445858154</v>
      </c>
      <c r="X43" s="149">
        <v>141175.12524372753</v>
      </c>
      <c r="Y43" s="149">
        <v>131978.40411237799</v>
      </c>
      <c r="Z43" s="149">
        <v>112492.24582852847</v>
      </c>
      <c r="AA43" s="149">
        <v>84394.424426565689</v>
      </c>
      <c r="AB43" s="150">
        <v>61671.964614790137</v>
      </c>
      <c r="AC43" s="151">
        <v>30647983.788755145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5</v>
      </c>
      <c r="E44" s="145">
        <v>38204.142994653717</v>
      </c>
      <c r="F44" s="146">
        <v>30969.465265754305</v>
      </c>
      <c r="G44" s="146">
        <v>27630.18709271049</v>
      </c>
      <c r="H44" s="146">
        <v>27428.498143527268</v>
      </c>
      <c r="I44" s="146">
        <v>34702.345221100768</v>
      </c>
      <c r="J44" s="146">
        <v>43555.785450868279</v>
      </c>
      <c r="K44" s="146">
        <v>63580.889609930375</v>
      </c>
      <c r="L44" s="146">
        <v>33475.919212161847</v>
      </c>
      <c r="M44" s="146">
        <v>38462.320572320379</v>
      </c>
      <c r="N44" s="146">
        <v>41355.147842727682</v>
      </c>
      <c r="O44" s="146">
        <v>43169.654743829444</v>
      </c>
      <c r="P44" s="146">
        <v>43824.556297233175</v>
      </c>
      <c r="Q44" s="146">
        <v>42836.359586995946</v>
      </c>
      <c r="R44" s="146">
        <v>40490.030032845687</v>
      </c>
      <c r="S44" s="146">
        <v>38225.222263605181</v>
      </c>
      <c r="T44" s="146">
        <v>36778.982266200248</v>
      </c>
      <c r="U44" s="146">
        <v>35778.925741210667</v>
      </c>
      <c r="V44" s="146">
        <v>106982.91969140164</v>
      </c>
      <c r="W44" s="146">
        <v>124175.7817125758</v>
      </c>
      <c r="X44" s="146">
        <v>125491.02274816191</v>
      </c>
      <c r="Y44" s="146">
        <v>118006.80301228006</v>
      </c>
      <c r="Z44" s="146">
        <v>103110.11865108163</v>
      </c>
      <c r="AA44" s="146">
        <v>82396.467542872124</v>
      </c>
      <c r="AB44" s="147">
        <v>63790.905044929925</v>
      </c>
      <c r="AC44" s="152">
        <v>6922112.2537048915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5</v>
      </c>
      <c r="E45" s="143">
        <v>36617.106242164606</v>
      </c>
      <c r="F45" s="143">
        <v>28323.773005399333</v>
      </c>
      <c r="G45" s="143">
        <v>24182.482554101342</v>
      </c>
      <c r="H45" s="143">
        <v>21973.9323717316</v>
      </c>
      <c r="I45" s="143">
        <v>23456.401430407204</v>
      </c>
      <c r="J45" s="143">
        <v>25172.148075998288</v>
      </c>
      <c r="K45" s="143">
        <v>35963.89057202945</v>
      </c>
      <c r="L45" s="143">
        <v>24037.298899497211</v>
      </c>
      <c r="M45" s="143">
        <v>29016.798834331072</v>
      </c>
      <c r="N45" s="143">
        <v>32835.500628748799</v>
      </c>
      <c r="O45" s="143">
        <v>35047.019629005255</v>
      </c>
      <c r="P45" s="143">
        <v>36197.830835206398</v>
      </c>
      <c r="Q45" s="143">
        <v>36040.298761994913</v>
      </c>
      <c r="R45" s="143">
        <v>34785.142003741938</v>
      </c>
      <c r="S45" s="143">
        <v>32795.420327339911</v>
      </c>
      <c r="T45" s="143">
        <v>30989.555382954331</v>
      </c>
      <c r="U45" s="143">
        <v>30448.74271254312</v>
      </c>
      <c r="V45" s="143">
        <v>92028.53516864893</v>
      </c>
      <c r="W45" s="143">
        <v>114245.48402276536</v>
      </c>
      <c r="X45" s="143">
        <v>121241.64749539466</v>
      </c>
      <c r="Y45" s="143">
        <v>115518.68374103996</v>
      </c>
      <c r="Z45" s="143">
        <v>98444.584816176895</v>
      </c>
      <c r="AA45" s="143">
        <v>73361.109140029977</v>
      </c>
      <c r="AB45" s="144">
        <v>53587.412811282877</v>
      </c>
      <c r="AC45" s="153">
        <v>5931553.9973126668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1010732.1147093275</v>
      </c>
      <c r="F46" s="109">
        <v>811005.13669557171</v>
      </c>
      <c r="G46" s="109">
        <v>724125.10900645156</v>
      </c>
      <c r="H46" s="109">
        <v>759230.59642843716</v>
      </c>
      <c r="I46" s="109">
        <v>1183471.325909951</v>
      </c>
      <c r="J46" s="109">
        <v>1950127.7786377447</v>
      </c>
      <c r="K46" s="109">
        <v>2307665.52900605</v>
      </c>
      <c r="L46" s="109">
        <v>1037602.8449564119</v>
      </c>
      <c r="M46" s="109">
        <v>1142671.4194836274</v>
      </c>
      <c r="N46" s="109">
        <v>1205783.0646690724</v>
      </c>
      <c r="O46" s="109">
        <v>1258276.2006807236</v>
      </c>
      <c r="P46" s="109">
        <v>1284355.6985968626</v>
      </c>
      <c r="Q46" s="109">
        <v>1254632.1530304039</v>
      </c>
      <c r="R46" s="109">
        <v>1212898.5755750909</v>
      </c>
      <c r="S46" s="109">
        <v>1197929.8288787829</v>
      </c>
      <c r="T46" s="109">
        <v>1179500.6325529737</v>
      </c>
      <c r="U46" s="109">
        <v>1159825.3898119985</v>
      </c>
      <c r="V46" s="109">
        <v>3448694.3637588406</v>
      </c>
      <c r="W46" s="109">
        <v>3964135.2178483363</v>
      </c>
      <c r="X46" s="109">
        <v>4057165.8560923333</v>
      </c>
      <c r="Y46" s="109">
        <v>3807195.5160141601</v>
      </c>
      <c r="Z46" s="109">
        <v>3257618.433906862</v>
      </c>
      <c r="AA46" s="109">
        <v>2466676.3719458245</v>
      </c>
      <c r="AB46" s="142">
        <v>1820330.8815768668</v>
      </c>
      <c r="AC46" s="152">
        <v>43501650.039772704</v>
      </c>
      <c r="AD46" s="152"/>
    </row>
    <row r="47" spans="1:33" ht="15" x14ac:dyDescent="0.2">
      <c r="A47" s="192">
        <v>47392</v>
      </c>
      <c r="B47" s="193">
        <v>47889171.697567768</v>
      </c>
      <c r="C47" s="94" t="s">
        <v>35</v>
      </c>
      <c r="D47" s="95">
        <v>22</v>
      </c>
      <c r="E47" s="148">
        <v>33357.246929490218</v>
      </c>
      <c r="F47" s="149">
        <v>26830.617189822962</v>
      </c>
      <c r="G47" s="149">
        <v>24027.036825628962</v>
      </c>
      <c r="H47" s="149">
        <v>26419.796850516181</v>
      </c>
      <c r="I47" s="149">
        <v>44860.845748964071</v>
      </c>
      <c r="J47" s="149">
        <v>78719.990354203546</v>
      </c>
      <c r="K47" s="149">
        <v>91068.493547037331</v>
      </c>
      <c r="L47" s="149">
        <v>42000.650076855542</v>
      </c>
      <c r="M47" s="149">
        <v>45351.589173440298</v>
      </c>
      <c r="N47" s="149">
        <v>47222.630040558215</v>
      </c>
      <c r="O47" s="149">
        <v>49352.557244462492</v>
      </c>
      <c r="P47" s="149">
        <v>50567.934309199671</v>
      </c>
      <c r="Q47" s="149">
        <v>49405.910909942395</v>
      </c>
      <c r="R47" s="149">
        <v>47821.256997301738</v>
      </c>
      <c r="S47" s="149">
        <v>48116.498893739175</v>
      </c>
      <c r="T47" s="149">
        <v>47931.923358294065</v>
      </c>
      <c r="U47" s="149">
        <v>47093.725844610934</v>
      </c>
      <c r="V47" s="149">
        <v>132722.46863594081</v>
      </c>
      <c r="W47" s="149">
        <v>146153.1360058524</v>
      </c>
      <c r="X47" s="149">
        <v>145993.74590497452</v>
      </c>
      <c r="Y47" s="149">
        <v>136413.51618021927</v>
      </c>
      <c r="Z47" s="149">
        <v>116414.130818985</v>
      </c>
      <c r="AA47" s="149">
        <v>87762.997446422189</v>
      </c>
      <c r="AB47" s="150">
        <v>64195.932487861253</v>
      </c>
      <c r="AC47" s="151">
        <v>35855701.899035111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39608.174413557419</v>
      </c>
      <c r="F48" s="146">
        <v>32058.115800673495</v>
      </c>
      <c r="G48" s="146">
        <v>28421.456152291517</v>
      </c>
      <c r="H48" s="146">
        <v>28584.975529781983</v>
      </c>
      <c r="I48" s="146">
        <v>35806.436057520084</v>
      </c>
      <c r="J48" s="146">
        <v>44475.554399430999</v>
      </c>
      <c r="K48" s="146">
        <v>65085.22882617193</v>
      </c>
      <c r="L48" s="146">
        <v>36609.23824267192</v>
      </c>
      <c r="M48" s="146">
        <v>42340.976241510165</v>
      </c>
      <c r="N48" s="146">
        <v>45737.696249149485</v>
      </c>
      <c r="O48" s="146">
        <v>47959.421023154173</v>
      </c>
      <c r="P48" s="146">
        <v>48964.133824694523</v>
      </c>
      <c r="Q48" s="146">
        <v>48163.170471189951</v>
      </c>
      <c r="R48" s="146">
        <v>45121.224621285139</v>
      </c>
      <c r="S48" s="146">
        <v>42603.469679658396</v>
      </c>
      <c r="T48" s="146">
        <v>40977.287283262733</v>
      </c>
      <c r="U48" s="146">
        <v>39703.427506453329</v>
      </c>
      <c r="V48" s="146">
        <v>112948.93970971834</v>
      </c>
      <c r="W48" s="146">
        <v>129627.39003756965</v>
      </c>
      <c r="X48" s="146">
        <v>128665.53992356968</v>
      </c>
      <c r="Y48" s="146">
        <v>120730.59234137046</v>
      </c>
      <c r="Z48" s="146">
        <v>104906.33601523242</v>
      </c>
      <c r="AA48" s="146">
        <v>83977.239684880115</v>
      </c>
      <c r="AB48" s="147">
        <v>64308.865082543351</v>
      </c>
      <c r="AC48" s="152">
        <v>5829539.5564693641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5</v>
      </c>
      <c r="E49" s="143">
        <v>35991.170542240718</v>
      </c>
      <c r="F49" s="143">
        <v>27788.768633166794</v>
      </c>
      <c r="G49" s="143">
        <v>23248.737214359338</v>
      </c>
      <c r="H49" s="143">
        <v>20909.701251417642</v>
      </c>
      <c r="I49" s="143">
        <v>22774.20135572553</v>
      </c>
      <c r="J49" s="143">
        <v>24033.454728376782</v>
      </c>
      <c r="K49" s="143">
        <v>35577.863577017561</v>
      </c>
      <c r="L49" s="143">
        <v>25851.304594297275</v>
      </c>
      <c r="M49" s="143">
        <v>31806.433331557531</v>
      </c>
      <c r="N49" s="143">
        <v>36266.719191298245</v>
      </c>
      <c r="O49" s="143">
        <v>38958.284166255195</v>
      </c>
      <c r="P49" s="143">
        <v>40324.544520074553</v>
      </c>
      <c r="Q49" s="143">
        <v>40439.881510502943</v>
      </c>
      <c r="R49" s="143">
        <v>38871.514002726231</v>
      </c>
      <c r="S49" s="143">
        <v>36536.10742671357</v>
      </c>
      <c r="T49" s="143">
        <v>34930.964486719437</v>
      </c>
      <c r="U49" s="143">
        <v>34563.00137283995</v>
      </c>
      <c r="V49" s="143">
        <v>101710.49872307974</v>
      </c>
      <c r="W49" s="143">
        <v>120345.34263099061</v>
      </c>
      <c r="X49" s="143">
        <v>124306.92502831797</v>
      </c>
      <c r="Y49" s="143">
        <v>116671.02686603824</v>
      </c>
      <c r="Z49" s="143">
        <v>98988.700978711102</v>
      </c>
      <c r="AA49" s="143">
        <v>74977.896297887768</v>
      </c>
      <c r="AB49" s="144">
        <v>54913.005982344352</v>
      </c>
      <c r="AC49" s="153">
        <v>6203930.2420632932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1072247.9828142182</v>
      </c>
      <c r="F50" s="109">
        <v>857449.8845446331</v>
      </c>
      <c r="G50" s="109">
        <v>758524.32084479986</v>
      </c>
      <c r="H50" s="109">
        <v>800123.93908757204</v>
      </c>
      <c r="I50" s="109">
        <v>1244035.3574859176</v>
      </c>
      <c r="J50" s="109">
        <v>2029909.2790320858</v>
      </c>
      <c r="K50" s="109">
        <v>2441737.0912245968</v>
      </c>
      <c r="L50" s="109">
        <v>1199707.777632996</v>
      </c>
      <c r="M50" s="109">
        <v>1326131.0334395149</v>
      </c>
      <c r="N50" s="109">
        <v>1403182.24184537</v>
      </c>
      <c r="O50" s="109">
        <v>1472385.3643020676</v>
      </c>
      <c r="P50" s="109">
        <v>1509973.8127015436</v>
      </c>
      <c r="Q50" s="109">
        <v>1481782.1294560072</v>
      </c>
      <c r="R50" s="109">
        <v>1426910.1224394101</v>
      </c>
      <c r="S50" s="109">
        <v>1411657.3915144634</v>
      </c>
      <c r="T50" s="109">
        <v>1393066.2854491177</v>
      </c>
      <c r="U50" s="109">
        <v>1367690.6854714537</v>
      </c>
      <c r="V50" s="109">
        <v>3880242.5624449695</v>
      </c>
      <c r="W50" s="109">
        <v>4335605.2654339839</v>
      </c>
      <c r="X50" s="109">
        <v>4348059.1947453078</v>
      </c>
      <c r="Y50" s="109">
        <v>4067374.8596604969</v>
      </c>
      <c r="Z50" s="109">
        <v>3475679.7269721553</v>
      </c>
      <c r="AA50" s="109">
        <v>2641584.3840502477</v>
      </c>
      <c r="AB50" s="142">
        <v>1944111.0049748428</v>
      </c>
      <c r="AC50" s="152">
        <v>47889171.697567768</v>
      </c>
      <c r="AD50" s="152"/>
    </row>
    <row r="51" spans="1:33" ht="15" x14ac:dyDescent="0.2">
      <c r="A51" s="192">
        <v>47423</v>
      </c>
      <c r="B51" s="193">
        <v>44664210.339020595</v>
      </c>
      <c r="C51" s="94" t="s">
        <v>35</v>
      </c>
      <c r="D51" s="95">
        <v>20</v>
      </c>
      <c r="E51" s="148">
        <v>33908.875228651435</v>
      </c>
      <c r="F51" s="149">
        <v>27451.903161839655</v>
      </c>
      <c r="G51" s="149">
        <v>24715.047045572068</v>
      </c>
      <c r="H51" s="149">
        <v>26973.357745995352</v>
      </c>
      <c r="I51" s="149">
        <v>43739.369279710569</v>
      </c>
      <c r="J51" s="149">
        <v>71770.172015834934</v>
      </c>
      <c r="K51" s="149">
        <v>89313.029350771118</v>
      </c>
      <c r="L51" s="149">
        <v>39802.677932999999</v>
      </c>
      <c r="M51" s="149">
        <v>42964.963904390621</v>
      </c>
      <c r="N51" s="149">
        <v>44590.531305573189</v>
      </c>
      <c r="O51" s="149">
        <v>46247.92942263771</v>
      </c>
      <c r="P51" s="149">
        <v>47394.638699293144</v>
      </c>
      <c r="Q51" s="149">
        <v>46557.825378696776</v>
      </c>
      <c r="R51" s="149">
        <v>45218.51310659061</v>
      </c>
      <c r="S51" s="149">
        <v>45613.070552237819</v>
      </c>
      <c r="T51" s="149">
        <v>45262.395627208505</v>
      </c>
      <c r="U51" s="149">
        <v>44574.678632919909</v>
      </c>
      <c r="V51" s="149">
        <v>133417.69745731587</v>
      </c>
      <c r="W51" s="149">
        <v>144224.82571423904</v>
      </c>
      <c r="X51" s="149">
        <v>143143.00804008287</v>
      </c>
      <c r="Y51" s="149">
        <v>133509.20434501694</v>
      </c>
      <c r="Z51" s="149">
        <v>113826.56502866805</v>
      </c>
      <c r="AA51" s="149">
        <v>86994.710374088289</v>
      </c>
      <c r="AB51" s="150">
        <v>64164.65840672762</v>
      </c>
      <c r="AC51" s="151">
        <v>31707592.955141246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39147.485087993919</v>
      </c>
      <c r="F52" s="146">
        <v>31777.387189483372</v>
      </c>
      <c r="G52" s="146">
        <v>28142.58695795685</v>
      </c>
      <c r="H52" s="146">
        <v>28099.487164729213</v>
      </c>
      <c r="I52" s="146">
        <v>35438.700456435428</v>
      </c>
      <c r="J52" s="146">
        <v>44010.970638638893</v>
      </c>
      <c r="K52" s="146">
        <v>65054.843414735908</v>
      </c>
      <c r="L52" s="146">
        <v>35308.239475808994</v>
      </c>
      <c r="M52" s="146">
        <v>40294.836344540396</v>
      </c>
      <c r="N52" s="146">
        <v>43096.445855377082</v>
      </c>
      <c r="O52" s="146">
        <v>44986.529569787803</v>
      </c>
      <c r="P52" s="146">
        <v>45763.417978548612</v>
      </c>
      <c r="Q52" s="146">
        <v>45013.094799955907</v>
      </c>
      <c r="R52" s="146">
        <v>42515.556362254269</v>
      </c>
      <c r="S52" s="146">
        <v>40290.276658565897</v>
      </c>
      <c r="T52" s="146">
        <v>39079.460923649531</v>
      </c>
      <c r="U52" s="146">
        <v>38287.403038832956</v>
      </c>
      <c r="V52" s="146">
        <v>117529.85204253033</v>
      </c>
      <c r="W52" s="146">
        <v>127779.47506032865</v>
      </c>
      <c r="X52" s="146">
        <v>125899.56688074539</v>
      </c>
      <c r="Y52" s="146">
        <v>117431.31307658808</v>
      </c>
      <c r="Z52" s="146">
        <v>102213.1431851344</v>
      </c>
      <c r="AA52" s="146">
        <v>82752.353862321019</v>
      </c>
      <c r="AB52" s="147">
        <v>63720.377689255642</v>
      </c>
      <c r="AC52" s="152">
        <v>5694531.2148567932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34476.641158796978</v>
      </c>
      <c r="F53" s="143">
        <v>27152.230951483562</v>
      </c>
      <c r="G53" s="143">
        <v>22487.733314932786</v>
      </c>
      <c r="H53" s="143">
        <v>20601.88929613855</v>
      </c>
      <c r="I53" s="143">
        <v>22850.057035911235</v>
      </c>
      <c r="J53" s="143">
        <v>23345.595274007614</v>
      </c>
      <c r="K53" s="143">
        <v>35812.599001791466</v>
      </c>
      <c r="L53" s="143">
        <v>25168.836820372027</v>
      </c>
      <c r="M53" s="143">
        <v>30685.456402542022</v>
      </c>
      <c r="N53" s="143">
        <v>34731.674443486416</v>
      </c>
      <c r="O53" s="143">
        <v>37264.141185117609</v>
      </c>
      <c r="P53" s="143">
        <v>38291.63633947177</v>
      </c>
      <c r="Q53" s="143">
        <v>38396.765098506447</v>
      </c>
      <c r="R53" s="143">
        <v>36993.407077911172</v>
      </c>
      <c r="S53" s="143">
        <v>34968.445276498147</v>
      </c>
      <c r="T53" s="143">
        <v>33670.436998633566</v>
      </c>
      <c r="U53" s="143">
        <v>33226.807181472846</v>
      </c>
      <c r="V53" s="143">
        <v>102471.74319575935</v>
      </c>
      <c r="W53" s="143">
        <v>117977.5864055648</v>
      </c>
      <c r="X53" s="143">
        <v>120182.50304739404</v>
      </c>
      <c r="Y53" s="143">
        <v>113299.4376881184</v>
      </c>
      <c r="Z53" s="143">
        <v>96950.81292516044</v>
      </c>
      <c r="AA53" s="143">
        <v>74216.847668198243</v>
      </c>
      <c r="AB53" s="144">
        <v>55124.411049825503</v>
      </c>
      <c r="AC53" s="153">
        <v>7262086.1690225713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1041627.2918777863</v>
      </c>
      <c r="F54" s="109">
        <v>839060.99770362792</v>
      </c>
      <c r="G54" s="109">
        <v>741797.68863286544</v>
      </c>
      <c r="H54" s="109">
        <v>775476.43935565511</v>
      </c>
      <c r="I54" s="109">
        <v>1153642.5296354205</v>
      </c>
      <c r="J54" s="109">
        <v>1751520.8945152999</v>
      </c>
      <c r="K54" s="109">
        <v>2261355.5546851149</v>
      </c>
      <c r="L54" s="109">
        <v>1088299.5374854682</v>
      </c>
      <c r="M54" s="109">
        <v>1204591.3618812263</v>
      </c>
      <c r="N54" s="109">
        <v>1272586.4561938907</v>
      </c>
      <c r="O54" s="109">
        <v>1328489.5538426111</v>
      </c>
      <c r="P54" s="109">
        <v>1360696.263936888</v>
      </c>
      <c r="Q54" s="109">
        <v>1341589.4773647981</v>
      </c>
      <c r="R54" s="109">
        <v>1296392.9300482962</v>
      </c>
      <c r="S54" s="109">
        <v>1283233.1893380089</v>
      </c>
      <c r="T54" s="109">
        <v>1263588.3782305697</v>
      </c>
      <c r="U54" s="109">
        <v>1244004.0279025671</v>
      </c>
      <c r="V54" s="109">
        <v>3753303.8164909948</v>
      </c>
      <c r="W54" s="109">
        <v>4103479.9329594839</v>
      </c>
      <c r="X54" s="109">
        <v>4087553.446609003</v>
      </c>
      <c r="Y54" s="109">
        <v>3819705.9653354017</v>
      </c>
      <c r="Z54" s="109">
        <v>3267088.7508648615</v>
      </c>
      <c r="AA54" s="109">
        <v>2516204.7089402392</v>
      </c>
      <c r="AB54" s="142">
        <v>1868921.1451905281</v>
      </c>
      <c r="AC54" s="152">
        <v>44664210.33902061</v>
      </c>
      <c r="AD54" s="152"/>
    </row>
    <row r="55" spans="1:33" ht="15" x14ac:dyDescent="0.2">
      <c r="A55" s="192">
        <v>47453</v>
      </c>
      <c r="B55" s="193">
        <v>46671177.009047285</v>
      </c>
      <c r="C55" s="94" t="s">
        <v>35</v>
      </c>
      <c r="D55" s="95">
        <v>20</v>
      </c>
      <c r="E55" s="148">
        <v>37352.341007178053</v>
      </c>
      <c r="F55" s="149">
        <v>29902.498152866028</v>
      </c>
      <c r="G55" s="149">
        <v>26460.25238226794</v>
      </c>
      <c r="H55" s="149">
        <v>28039.645535870353</v>
      </c>
      <c r="I55" s="149">
        <v>40966.840124859293</v>
      </c>
      <c r="J55" s="149">
        <v>59412.133827570913</v>
      </c>
      <c r="K55" s="149">
        <v>80692.719163875518</v>
      </c>
      <c r="L55" s="149">
        <v>46096.15686419054</v>
      </c>
      <c r="M55" s="149">
        <v>48228.917898010288</v>
      </c>
      <c r="N55" s="149">
        <v>47888.38213260912</v>
      </c>
      <c r="O55" s="149">
        <v>48962.209446479079</v>
      </c>
      <c r="P55" s="149">
        <v>50408.942021540577</v>
      </c>
      <c r="Q55" s="149">
        <v>49973.826838182962</v>
      </c>
      <c r="R55" s="149">
        <v>48551.85689652001</v>
      </c>
      <c r="S55" s="149">
        <v>49014.988497274346</v>
      </c>
      <c r="T55" s="149">
        <v>48614.623250331148</v>
      </c>
      <c r="U55" s="149">
        <v>47493.292138071454</v>
      </c>
      <c r="V55" s="149">
        <v>125977.48654315736</v>
      </c>
      <c r="W55" s="149">
        <v>140682.94421936775</v>
      </c>
      <c r="X55" s="149">
        <v>139860.90242483368</v>
      </c>
      <c r="Y55" s="149">
        <v>131230.88164555441</v>
      </c>
      <c r="Z55" s="149">
        <v>114629.4884972764</v>
      </c>
      <c r="AA55" s="149">
        <v>90831.369010009381</v>
      </c>
      <c r="AB55" s="150">
        <v>69325.927613990832</v>
      </c>
      <c r="AC55" s="151">
        <v>32011972.522637751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4</v>
      </c>
      <c r="E56" s="145">
        <v>40591.121409062122</v>
      </c>
      <c r="F56" s="146">
        <v>32614.378716829207</v>
      </c>
      <c r="G56" s="146">
        <v>28886.786469391074</v>
      </c>
      <c r="H56" s="146">
        <v>28746.964531887596</v>
      </c>
      <c r="I56" s="146">
        <v>35217.559631444696</v>
      </c>
      <c r="J56" s="146">
        <v>42400.037440130487</v>
      </c>
      <c r="K56" s="146">
        <v>59080.633612128455</v>
      </c>
      <c r="L56" s="146">
        <v>40077.632109273422</v>
      </c>
      <c r="M56" s="146">
        <v>44710.115405746932</v>
      </c>
      <c r="N56" s="146">
        <v>45408.917126649052</v>
      </c>
      <c r="O56" s="146">
        <v>44944.941973133726</v>
      </c>
      <c r="P56" s="146">
        <v>44815.652362752495</v>
      </c>
      <c r="Q56" s="146">
        <v>43418.522793961587</v>
      </c>
      <c r="R56" s="146">
        <v>41145.307495216075</v>
      </c>
      <c r="S56" s="146">
        <v>38837.239883732218</v>
      </c>
      <c r="T56" s="146">
        <v>37407.215190943643</v>
      </c>
      <c r="U56" s="146">
        <v>36238.020781972671</v>
      </c>
      <c r="V56" s="146">
        <v>105454.91975878958</v>
      </c>
      <c r="W56" s="146">
        <v>122358.78818361292</v>
      </c>
      <c r="X56" s="146">
        <v>123162.94403871267</v>
      </c>
      <c r="Y56" s="146">
        <v>117143.38726089839</v>
      </c>
      <c r="Z56" s="146">
        <v>104623.59018624522</v>
      </c>
      <c r="AA56" s="146">
        <v>86506.476854759574</v>
      </c>
      <c r="AB56" s="147">
        <v>67594.197436723305</v>
      </c>
      <c r="AC56" s="152">
        <v>5645541.4026159886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7</v>
      </c>
      <c r="E57" s="143">
        <v>42256.740797796039</v>
      </c>
      <c r="F57" s="143">
        <v>33601.814402271171</v>
      </c>
      <c r="G57" s="143">
        <v>28363.247897203772</v>
      </c>
      <c r="H57" s="143">
        <v>25709.685014799405</v>
      </c>
      <c r="I57" s="143">
        <v>26671.425980077976</v>
      </c>
      <c r="J57" s="143">
        <v>27345.983183610653</v>
      </c>
      <c r="K57" s="143">
        <v>41157.183086933066</v>
      </c>
      <c r="L57" s="143">
        <v>31261.702408502944</v>
      </c>
      <c r="M57" s="143">
        <v>38168.213672840648</v>
      </c>
      <c r="N57" s="143">
        <v>42198.950711031008</v>
      </c>
      <c r="O57" s="143">
        <v>43187.311544773795</v>
      </c>
      <c r="P57" s="143">
        <v>42800.842639317409</v>
      </c>
      <c r="Q57" s="143">
        <v>42057.457294434418</v>
      </c>
      <c r="R57" s="143">
        <v>40467.088827062602</v>
      </c>
      <c r="S57" s="143">
        <v>38758.015470114893</v>
      </c>
      <c r="T57" s="143">
        <v>37848.397535108423</v>
      </c>
      <c r="U57" s="143">
        <v>36976.072228055978</v>
      </c>
      <c r="V57" s="143">
        <v>91813.272883745449</v>
      </c>
      <c r="W57" s="143">
        <v>111446.50045292167</v>
      </c>
      <c r="X57" s="143">
        <v>116179.89926263284</v>
      </c>
      <c r="Y57" s="143">
        <v>111595.48667119554</v>
      </c>
      <c r="Z57" s="143">
        <v>98580.19212636289</v>
      </c>
      <c r="AA57" s="143">
        <v>78993.690880064969</v>
      </c>
      <c r="AB57" s="144">
        <v>60226.979856791266</v>
      </c>
      <c r="AC57" s="153">
        <v>9013663.0837935396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1205208.4913643817</v>
      </c>
      <c r="F58" s="109">
        <v>963720.17874053563</v>
      </c>
      <c r="G58" s="109">
        <v>843294.92880334961</v>
      </c>
      <c r="H58" s="109">
        <v>855748.56394855317</v>
      </c>
      <c r="I58" s="109">
        <v>1146907.0228835104</v>
      </c>
      <c r="J58" s="109">
        <v>1549264.7085972149</v>
      </c>
      <c r="K58" s="109">
        <v>2138277.1993345553</v>
      </c>
      <c r="L58" s="109">
        <v>1301065.5825804251</v>
      </c>
      <c r="M58" s="109">
        <v>1410596.3152930778</v>
      </c>
      <c r="N58" s="109">
        <v>1434795.9661359957</v>
      </c>
      <c r="O58" s="109">
        <v>1461335.137635533</v>
      </c>
      <c r="P58" s="109">
        <v>1487047.3483570432</v>
      </c>
      <c r="Q58" s="109">
        <v>1467552.8290005464</v>
      </c>
      <c r="R58" s="109">
        <v>1418887.9897007027</v>
      </c>
      <c r="S58" s="109">
        <v>1406954.8377712201</v>
      </c>
      <c r="T58" s="109">
        <v>1386860.1085161564</v>
      </c>
      <c r="U58" s="109">
        <v>1353650.4314857116</v>
      </c>
      <c r="V58" s="109">
        <v>3584062.3200845234</v>
      </c>
      <c r="W58" s="109">
        <v>4083219.5402922588</v>
      </c>
      <c r="X58" s="109">
        <v>4103129.1194899543</v>
      </c>
      <c r="Y58" s="109">
        <v>3874359.5886530504</v>
      </c>
      <c r="Z58" s="109">
        <v>3401145.4755750485</v>
      </c>
      <c r="AA58" s="109">
        <v>2715609.123779681</v>
      </c>
      <c r="AB58" s="142">
        <v>2078484.201024249</v>
      </c>
      <c r="AC58" s="152">
        <v>46671177.009047285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66D1-D978-416C-8C30-BE62D3C20ECC}">
  <sheetPr>
    <tabColor theme="3" tint="0.39997558519241921"/>
    <pageSetUpPr fitToPage="1"/>
  </sheetPr>
  <dimension ref="A1:AG62"/>
  <sheetViews>
    <sheetView showGridLines="0" zoomScale="90" workbookViewId="0">
      <pane xSplit="4" ySplit="10" topLeftCell="S48" activePane="bottomRight" state="frozen"/>
      <selection activeCell="G14" sqref="G14"/>
      <selection pane="topRight" activeCell="G14" sqref="G14"/>
      <selection pane="bottomLeft" activeCell="G14" sqref="G14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2030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125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47484</v>
      </c>
      <c r="B11" s="193">
        <v>41918594.762246713</v>
      </c>
      <c r="C11" s="94" t="s">
        <v>35</v>
      </c>
      <c r="D11" s="95">
        <v>21</v>
      </c>
      <c r="E11" s="148">
        <v>46864.676594884259</v>
      </c>
      <c r="F11" s="149">
        <v>27515.347429186873</v>
      </c>
      <c r="G11" s="149">
        <v>19135.654340150588</v>
      </c>
      <c r="H11" s="149">
        <v>22614.615684864562</v>
      </c>
      <c r="I11" s="149">
        <v>59166.543030737128</v>
      </c>
      <c r="J11" s="149">
        <v>122560.93173156325</v>
      </c>
      <c r="K11" s="149">
        <v>168356.59332282163</v>
      </c>
      <c r="L11" s="149">
        <v>29531.186891257075</v>
      </c>
      <c r="M11" s="149">
        <v>36285.053922006729</v>
      </c>
      <c r="N11" s="149">
        <v>39953.768134930207</v>
      </c>
      <c r="O11" s="149">
        <v>43350.641762000618</v>
      </c>
      <c r="P11" s="149">
        <v>45323.466632756201</v>
      </c>
      <c r="Q11" s="149">
        <v>43909.941907590663</v>
      </c>
      <c r="R11" s="149">
        <v>41138.133962977838</v>
      </c>
      <c r="S11" s="149">
        <v>40665.445726415172</v>
      </c>
      <c r="T11" s="149">
        <v>39541.174564172106</v>
      </c>
      <c r="U11" s="149">
        <v>37382.697281313893</v>
      </c>
      <c r="V11" s="149">
        <v>102207.2206405209</v>
      </c>
      <c r="W11" s="149">
        <v>123607.49587374796</v>
      </c>
      <c r="X11" s="149">
        <v>134164.36160777451</v>
      </c>
      <c r="Y11" s="149">
        <v>121319.49539376462</v>
      </c>
      <c r="Z11" s="149">
        <v>93089.839291820521</v>
      </c>
      <c r="AA11" s="149">
        <v>53232.788712937916</v>
      </c>
      <c r="AB11" s="150">
        <v>19499.982575048914</v>
      </c>
      <c r="AC11" s="151">
        <v>31718758.197320122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59728.301786172604</v>
      </c>
      <c r="F12" s="146">
        <v>37757.156837347276</v>
      </c>
      <c r="G12" s="146">
        <v>26929.090206781872</v>
      </c>
      <c r="H12" s="146">
        <v>25675.381703522147</v>
      </c>
      <c r="I12" s="146">
        <v>42366.341633777083</v>
      </c>
      <c r="J12" s="146">
        <v>64262.175942159251</v>
      </c>
      <c r="K12" s="146">
        <v>104828.44704267672</v>
      </c>
      <c r="L12" s="146">
        <v>18571.071823796607</v>
      </c>
      <c r="M12" s="146">
        <v>28842.315135870514</v>
      </c>
      <c r="N12" s="146">
        <v>35256.416796811514</v>
      </c>
      <c r="O12" s="146">
        <v>38999.423045043754</v>
      </c>
      <c r="P12" s="146">
        <v>41211.045724384145</v>
      </c>
      <c r="Q12" s="146">
        <v>40231.26549465891</v>
      </c>
      <c r="R12" s="146">
        <v>35259.71814199764</v>
      </c>
      <c r="S12" s="146">
        <v>30058.428847030944</v>
      </c>
      <c r="T12" s="146">
        <v>26672.550208991015</v>
      </c>
      <c r="U12" s="146">
        <v>23926.055664796586</v>
      </c>
      <c r="V12" s="146">
        <v>78437.516771796727</v>
      </c>
      <c r="W12" s="146">
        <v>102788.66967938653</v>
      </c>
      <c r="X12" s="146">
        <v>112156.83883931089</v>
      </c>
      <c r="Y12" s="146">
        <v>101819.37175040992</v>
      </c>
      <c r="Z12" s="146">
        <v>79636.461969330601</v>
      </c>
      <c r="AA12" s="146">
        <v>50590.715780243198</v>
      </c>
      <c r="AB12" s="147">
        <v>22375.775150198053</v>
      </c>
      <c r="AC12" s="152">
        <v>4913522.1439059796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62359.696643862131</v>
      </c>
      <c r="F13" s="143">
        <v>38433.274113776482</v>
      </c>
      <c r="G13" s="143">
        <v>23072.174797417352</v>
      </c>
      <c r="H13" s="143">
        <v>15653.258655123269</v>
      </c>
      <c r="I13" s="143">
        <v>18409.818073883656</v>
      </c>
      <c r="J13" s="143">
        <v>23164.808410969876</v>
      </c>
      <c r="K13" s="143">
        <v>39550.612419872894</v>
      </c>
      <c r="L13" s="143">
        <v>3177.3931325814438</v>
      </c>
      <c r="M13" s="143">
        <v>14180.61356241977</v>
      </c>
      <c r="N13" s="143">
        <v>22876.166380509603</v>
      </c>
      <c r="O13" s="143">
        <v>27250.007375553567</v>
      </c>
      <c r="P13" s="143">
        <v>30094.036104295967</v>
      </c>
      <c r="Q13" s="143">
        <v>31004.677904827586</v>
      </c>
      <c r="R13" s="143">
        <v>29711.145655888002</v>
      </c>
      <c r="S13" s="143">
        <v>25623.358783522024</v>
      </c>
      <c r="T13" s="143">
        <v>22757.659503613311</v>
      </c>
      <c r="U13" s="143">
        <v>20872.717408273798</v>
      </c>
      <c r="V13" s="143">
        <v>56881.279564505836</v>
      </c>
      <c r="W13" s="143">
        <v>83288.830795370915</v>
      </c>
      <c r="X13" s="143">
        <v>95901.711955373961</v>
      </c>
      <c r="Y13" s="143">
        <v>88159.40635706039</v>
      </c>
      <c r="Z13" s="143">
        <v>65271.404599307178</v>
      </c>
      <c r="AA13" s="143">
        <v>34062.710078850556</v>
      </c>
      <c r="AB13" s="144">
        <v>9295.6412265762247</v>
      </c>
      <c r="AC13" s="153">
        <v>5286314.4210206149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1597229.5955004327</v>
      </c>
      <c r="F14" s="109">
        <v>959450.56804497237</v>
      </c>
      <c r="G14" s="109">
        <v>647998.15075479401</v>
      </c>
      <c r="H14" s="109">
        <v>671528.00812698412</v>
      </c>
      <c r="I14" s="109">
        <v>1522421.6786238898</v>
      </c>
      <c r="J14" s="109">
        <v>2969817.1205972848</v>
      </c>
      <c r="K14" s="109">
        <v>4192105.9224691987</v>
      </c>
      <c r="L14" s="109">
        <v>713503.57080707373</v>
      </c>
      <c r="M14" s="109">
        <v>962439.07428014197</v>
      </c>
      <c r="N14" s="109">
        <v>1117311.796303838</v>
      </c>
      <c r="O14" s="109">
        <v>1229861.2134355095</v>
      </c>
      <c r="P14" s="109">
        <v>1297201.1988111925</v>
      </c>
      <c r="Q14" s="109">
        <v>1269061.9094670052</v>
      </c>
      <c r="R14" s="109">
        <v>1183206.5597258531</v>
      </c>
      <c r="S14" s="109">
        <v>1127948.2283439746</v>
      </c>
      <c r="T14" s="109">
        <v>1073600.8237052581</v>
      </c>
      <c r="U14" s="109">
        <v>1005977.1700164209</v>
      </c>
      <c r="V14" s="109">
        <v>2801389.3779251608</v>
      </c>
      <c r="W14" s="109">
        <v>3506645.0768384789</v>
      </c>
      <c r="X14" s="109">
        <v>3841489.2208527522</v>
      </c>
      <c r="Y14" s="109">
        <v>3483943.328413059</v>
      </c>
      <c r="Z14" s="109">
        <v>2665060.9006013963</v>
      </c>
      <c r="AA14" s="109">
        <v>1524627.6865657724</v>
      </c>
      <c r="AB14" s="142">
        <v>554776.58203627681</v>
      </c>
      <c r="AC14" s="152">
        <v>41918594.762246713</v>
      </c>
      <c r="AD14" s="152"/>
    </row>
    <row r="15" spans="1:33" ht="15" x14ac:dyDescent="0.2">
      <c r="A15" s="190">
        <v>47515</v>
      </c>
      <c r="B15" s="193">
        <v>42323725.81197843</v>
      </c>
      <c r="C15" s="94" t="s">
        <v>35</v>
      </c>
      <c r="D15" s="95">
        <v>20</v>
      </c>
      <c r="E15" s="148">
        <v>48155.906995540194</v>
      </c>
      <c r="F15" s="149">
        <v>29326.295684863162</v>
      </c>
      <c r="G15" s="149">
        <v>21914.537225654203</v>
      </c>
      <c r="H15" s="149">
        <v>28640.601276797337</v>
      </c>
      <c r="I15" s="149">
        <v>89116.892997369316</v>
      </c>
      <c r="J15" s="149">
        <v>204695.7915163828</v>
      </c>
      <c r="K15" s="149">
        <v>224234.38101043421</v>
      </c>
      <c r="L15" s="149">
        <v>24244.332831342203</v>
      </c>
      <c r="M15" s="149">
        <v>31135.37082644687</v>
      </c>
      <c r="N15" s="149">
        <v>35026.513477374305</v>
      </c>
      <c r="O15" s="149">
        <v>39276.790067297006</v>
      </c>
      <c r="P15" s="149">
        <v>41756.323085088312</v>
      </c>
      <c r="Q15" s="149">
        <v>39272.746849068943</v>
      </c>
      <c r="R15" s="149">
        <v>36574.649400220675</v>
      </c>
      <c r="S15" s="149">
        <v>37283.693243729263</v>
      </c>
      <c r="T15" s="149">
        <v>36901.26967837767</v>
      </c>
      <c r="U15" s="149">
        <v>35262.516356502587</v>
      </c>
      <c r="V15" s="149">
        <v>108117.91598741683</v>
      </c>
      <c r="W15" s="149">
        <v>129426.90002956946</v>
      </c>
      <c r="X15" s="149">
        <v>142719.50109268288</v>
      </c>
      <c r="Y15" s="149">
        <v>128499.75918979631</v>
      </c>
      <c r="Z15" s="149">
        <v>96691.214115197785</v>
      </c>
      <c r="AA15" s="149">
        <v>51774.038128999877</v>
      </c>
      <c r="AB15" s="150">
        <v>14376.081561464935</v>
      </c>
      <c r="AC15" s="151">
        <v>33488480.452552348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66423.900343945032</v>
      </c>
      <c r="F16" s="146">
        <v>42660.160030334577</v>
      </c>
      <c r="G16" s="146">
        <v>32566.924336219639</v>
      </c>
      <c r="H16" s="146">
        <v>31746.702154246665</v>
      </c>
      <c r="I16" s="146">
        <v>53228.242426813726</v>
      </c>
      <c r="J16" s="146">
        <v>86392.746586575944</v>
      </c>
      <c r="K16" s="146">
        <v>138600.91992379251</v>
      </c>
      <c r="L16" s="146">
        <v>13624.29219439253</v>
      </c>
      <c r="M16" s="146">
        <v>25328.188156401764</v>
      </c>
      <c r="N16" s="146">
        <v>32939.168600903271</v>
      </c>
      <c r="O16" s="146">
        <v>38421.556142885529</v>
      </c>
      <c r="P16" s="146">
        <v>40782.99496953663</v>
      </c>
      <c r="Q16" s="146">
        <v>39000.671879436384</v>
      </c>
      <c r="R16" s="146">
        <v>34135.183311402681</v>
      </c>
      <c r="S16" s="146">
        <v>28376.42571575442</v>
      </c>
      <c r="T16" s="146">
        <v>24981.271419640922</v>
      </c>
      <c r="U16" s="146">
        <v>22290.004572083883</v>
      </c>
      <c r="V16" s="146">
        <v>87426.704016072181</v>
      </c>
      <c r="W16" s="146">
        <v>110432.5473951926</v>
      </c>
      <c r="X16" s="146">
        <v>119355.47569621923</v>
      </c>
      <c r="Y16" s="146">
        <v>107682.39890934713</v>
      </c>
      <c r="Z16" s="146">
        <v>82575.92088222412</v>
      </c>
      <c r="AA16" s="146">
        <v>49944.78634803254</v>
      </c>
      <c r="AB16" s="147">
        <v>16914.155168277124</v>
      </c>
      <c r="AC16" s="152">
        <v>5303325.3647189243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59082.045299859463</v>
      </c>
      <c r="F17" s="143">
        <v>35869.345965333086</v>
      </c>
      <c r="G17" s="143">
        <v>23365.925061353788</v>
      </c>
      <c r="H17" s="143">
        <v>16735.590425379338</v>
      </c>
      <c r="I17" s="143">
        <v>20490.091917970887</v>
      </c>
      <c r="J17" s="143">
        <v>32268.517945204127</v>
      </c>
      <c r="K17" s="143">
        <v>56701.178859681051</v>
      </c>
      <c r="L17" s="143">
        <v>0</v>
      </c>
      <c r="M17" s="143">
        <v>3876.7523853266025</v>
      </c>
      <c r="N17" s="143">
        <v>13862.338026609707</v>
      </c>
      <c r="O17" s="143">
        <v>19969.781622977142</v>
      </c>
      <c r="P17" s="143">
        <v>23285.369996886493</v>
      </c>
      <c r="Q17" s="143">
        <v>23708.416826502824</v>
      </c>
      <c r="R17" s="143">
        <v>20919.410487338551</v>
      </c>
      <c r="S17" s="143">
        <v>15817.656544500758</v>
      </c>
      <c r="T17" s="143">
        <v>12349.179285650634</v>
      </c>
      <c r="U17" s="143">
        <v>13049.807419113349</v>
      </c>
      <c r="V17" s="143">
        <v>64369.757310937908</v>
      </c>
      <c r="W17" s="143">
        <v>94081.883928369905</v>
      </c>
      <c r="X17" s="143">
        <v>113446.36946728865</v>
      </c>
      <c r="Y17" s="143">
        <v>105187.63440245934</v>
      </c>
      <c r="Z17" s="143">
        <v>76016.662838326898</v>
      </c>
      <c r="AA17" s="143">
        <v>35356.128320059986</v>
      </c>
      <c r="AB17" s="144">
        <v>3170.1543396600314</v>
      </c>
      <c r="AC17" s="153">
        <v>3531919.994707162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1465141.9224860219</v>
      </c>
      <c r="F18" s="109">
        <v>900643.93767993385</v>
      </c>
      <c r="G18" s="109">
        <v>662022.14210337773</v>
      </c>
      <c r="H18" s="109">
        <v>766741.19585445069</v>
      </c>
      <c r="I18" s="109">
        <v>2077211.1973265246</v>
      </c>
      <c r="J18" s="109">
        <v>4568560.8884547763</v>
      </c>
      <c r="K18" s="109">
        <v>5265896.0153425792</v>
      </c>
      <c r="L18" s="109">
        <v>539383.82540441421</v>
      </c>
      <c r="M18" s="109">
        <v>739527.17869585089</v>
      </c>
      <c r="N18" s="109">
        <v>887736.29605753801</v>
      </c>
      <c r="O18" s="109">
        <v>1019101.1524093908</v>
      </c>
      <c r="P18" s="109">
        <v>1091399.9215674587</v>
      </c>
      <c r="Q18" s="109">
        <v>1036291.2918051357</v>
      </c>
      <c r="R18" s="109">
        <v>951711.36319937836</v>
      </c>
      <c r="S18" s="109">
        <v>922450.19391560601</v>
      </c>
      <c r="T18" s="109">
        <v>887347.1963887196</v>
      </c>
      <c r="U18" s="109">
        <v>846609.57509484072</v>
      </c>
      <c r="V18" s="109">
        <v>2769544.1650563767</v>
      </c>
      <c r="W18" s="109">
        <v>3406595.725885639</v>
      </c>
      <c r="X18" s="109">
        <v>3785597.4025076889</v>
      </c>
      <c r="Y18" s="109">
        <v>3421475.3170431522</v>
      </c>
      <c r="Z18" s="109">
        <v>2568194.6171861598</v>
      </c>
      <c r="AA18" s="109">
        <v>1376684.4212523676</v>
      </c>
      <c r="AB18" s="142">
        <v>367858.86926104734</v>
      </c>
      <c r="AC18" s="152">
        <v>42323725.81197843</v>
      </c>
      <c r="AD18" s="152"/>
    </row>
    <row r="19" spans="1:33" ht="15" x14ac:dyDescent="0.2">
      <c r="A19" s="192">
        <v>47543</v>
      </c>
      <c r="B19" s="193">
        <v>44848173.714396462</v>
      </c>
      <c r="C19" s="94" t="s">
        <v>35</v>
      </c>
      <c r="D19" s="95">
        <v>20</v>
      </c>
      <c r="E19" s="148">
        <v>47300.765766412689</v>
      </c>
      <c r="F19" s="149">
        <v>28597.17090810919</v>
      </c>
      <c r="G19" s="149">
        <v>20654.6108555838</v>
      </c>
      <c r="H19" s="149">
        <v>27103.383258114987</v>
      </c>
      <c r="I19" s="149">
        <v>86019.409105234241</v>
      </c>
      <c r="J19" s="149">
        <v>199108.27855212439</v>
      </c>
      <c r="K19" s="149">
        <v>221024.18857424203</v>
      </c>
      <c r="L19" s="149">
        <v>26159.914325513935</v>
      </c>
      <c r="M19" s="149">
        <v>32536.746269397037</v>
      </c>
      <c r="N19" s="149">
        <v>35902.844971249971</v>
      </c>
      <c r="O19" s="149">
        <v>39848.973078278788</v>
      </c>
      <c r="P19" s="149">
        <v>41980.172987825099</v>
      </c>
      <c r="Q19" s="149">
        <v>39444.168527437832</v>
      </c>
      <c r="R19" s="149">
        <v>36739.598374502391</v>
      </c>
      <c r="S19" s="149">
        <v>37862.841371811504</v>
      </c>
      <c r="T19" s="149">
        <v>37784.153637991149</v>
      </c>
      <c r="U19" s="149">
        <v>36307.157690488079</v>
      </c>
      <c r="V19" s="149">
        <v>107422.94086914434</v>
      </c>
      <c r="W19" s="149">
        <v>129242.53705364936</v>
      </c>
      <c r="X19" s="149">
        <v>139213.47278736325</v>
      </c>
      <c r="Y19" s="149">
        <v>126082.67305959006</v>
      </c>
      <c r="Z19" s="149">
        <v>96004.108206962133</v>
      </c>
      <c r="AA19" s="149">
        <v>53019.379469224463</v>
      </c>
      <c r="AB19" s="150">
        <v>16829.218018895666</v>
      </c>
      <c r="AC19" s="151">
        <v>33243774.154382929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5</v>
      </c>
      <c r="E20" s="145">
        <v>63065.944505449777</v>
      </c>
      <c r="F20" s="146">
        <v>40370.192123735287</v>
      </c>
      <c r="G20" s="146">
        <v>30238.176739540078</v>
      </c>
      <c r="H20" s="146">
        <v>29511.028537763363</v>
      </c>
      <c r="I20" s="146">
        <v>50576.268016118498</v>
      </c>
      <c r="J20" s="146">
        <v>82464.87389051354</v>
      </c>
      <c r="K20" s="146">
        <v>134624.60651998865</v>
      </c>
      <c r="L20" s="146">
        <v>15180.327066275733</v>
      </c>
      <c r="M20" s="146">
        <v>26562.757738548771</v>
      </c>
      <c r="N20" s="146">
        <v>33642.212660968158</v>
      </c>
      <c r="O20" s="146">
        <v>38167.712776450244</v>
      </c>
      <c r="P20" s="146">
        <v>40398.271231598817</v>
      </c>
      <c r="Q20" s="146">
        <v>38791.950519728474</v>
      </c>
      <c r="R20" s="146">
        <v>33605.979554080943</v>
      </c>
      <c r="S20" s="146">
        <v>28383.348935946495</v>
      </c>
      <c r="T20" s="146">
        <v>25151.791098344838</v>
      </c>
      <c r="U20" s="146">
        <v>22747.362033299985</v>
      </c>
      <c r="V20" s="146">
        <v>83134.408140704865</v>
      </c>
      <c r="W20" s="146">
        <v>105276.7388644732</v>
      </c>
      <c r="X20" s="146">
        <v>114978.20024091894</v>
      </c>
      <c r="Y20" s="146">
        <v>103801.2117875048</v>
      </c>
      <c r="Z20" s="146">
        <v>80348.01092302191</v>
      </c>
      <c r="AA20" s="146">
        <v>48437.80810694598</v>
      </c>
      <c r="AB20" s="147">
        <v>18761.38883215758</v>
      </c>
      <c r="AC20" s="152">
        <v>6441102.854220394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6</v>
      </c>
      <c r="E21" s="143">
        <v>56629.018235288917</v>
      </c>
      <c r="F21" s="143">
        <v>33493.512364952716</v>
      </c>
      <c r="G21" s="143">
        <v>19825.794336223149</v>
      </c>
      <c r="H21" s="143">
        <v>13366.884577782961</v>
      </c>
      <c r="I21" s="143">
        <v>17930.215492932079</v>
      </c>
      <c r="J21" s="143">
        <v>27506.585024580141</v>
      </c>
      <c r="K21" s="143">
        <v>51864.362571244768</v>
      </c>
      <c r="L21" s="143">
        <v>1814.5377059222178</v>
      </c>
      <c r="M21" s="143">
        <v>7001.3354147625496</v>
      </c>
      <c r="N21" s="143">
        <v>15901.352111936952</v>
      </c>
      <c r="O21" s="143">
        <v>20186.449826038322</v>
      </c>
      <c r="P21" s="143">
        <v>23147.015101888042</v>
      </c>
      <c r="Q21" s="143">
        <v>23760.618497147865</v>
      </c>
      <c r="R21" s="143">
        <v>21233.400704164695</v>
      </c>
      <c r="S21" s="143">
        <v>16799.696646644228</v>
      </c>
      <c r="T21" s="143">
        <v>14163.52673212757</v>
      </c>
      <c r="U21" s="143">
        <v>13415.274721441847</v>
      </c>
      <c r="V21" s="143">
        <v>66581.017078301273</v>
      </c>
      <c r="W21" s="143">
        <v>94533.731479878013</v>
      </c>
      <c r="X21" s="143">
        <v>108950.44079029004</v>
      </c>
      <c r="Y21" s="143">
        <v>99884.321752139411</v>
      </c>
      <c r="Z21" s="143">
        <v>73006.503581452242</v>
      </c>
      <c r="AA21" s="143">
        <v>35142.165323705703</v>
      </c>
      <c r="AB21" s="144">
        <v>4411.6908946780213</v>
      </c>
      <c r="AC21" s="153">
        <v>5163296.7057931405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1601119.1472672361</v>
      </c>
      <c r="F22" s="109">
        <v>974755.45297057647</v>
      </c>
      <c r="G22" s="109">
        <v>683237.86682671541</v>
      </c>
      <c r="H22" s="109">
        <v>769824.1153178144</v>
      </c>
      <c r="I22" s="109">
        <v>2080850.8151428699</v>
      </c>
      <c r="J22" s="109">
        <v>4559529.4506425364</v>
      </c>
      <c r="K22" s="109">
        <v>5404792.9795122519</v>
      </c>
      <c r="L22" s="109">
        <v>609987.14807719062</v>
      </c>
      <c r="M22" s="109">
        <v>825556.72656925989</v>
      </c>
      <c r="N22" s="109">
        <v>981676.07540146203</v>
      </c>
      <c r="O22" s="109">
        <v>1108936.724404057</v>
      </c>
      <c r="P22" s="109">
        <v>1180476.9065258242</v>
      </c>
      <c r="Q22" s="109">
        <v>1125406.8341302862</v>
      </c>
      <c r="R22" s="109">
        <v>1030222.2694854407</v>
      </c>
      <c r="S22" s="109">
        <v>999971.751995828</v>
      </c>
      <c r="T22" s="109">
        <v>966423.18864431255</v>
      </c>
      <c r="U22" s="109">
        <v>920371.61230491265</v>
      </c>
      <c r="V22" s="109">
        <v>2963616.9605562189</v>
      </c>
      <c r="W22" s="109">
        <v>3678436.8242746214</v>
      </c>
      <c r="X22" s="109">
        <v>4012863.1016935995</v>
      </c>
      <c r="Y22" s="109">
        <v>3639965.450642162</v>
      </c>
      <c r="Z22" s="109">
        <v>2759861.2402430656</v>
      </c>
      <c r="AA22" s="109">
        <v>1513429.6218614532</v>
      </c>
      <c r="AB22" s="142">
        <v>456861.44990676938</v>
      </c>
      <c r="AC22" s="152">
        <v>44848173.714396462</v>
      </c>
      <c r="AD22" s="152"/>
    </row>
    <row r="23" spans="1:33" ht="15" x14ac:dyDescent="0.2">
      <c r="A23" s="192">
        <v>47574</v>
      </c>
      <c r="B23" s="193">
        <v>43659269.253361382</v>
      </c>
      <c r="C23" s="94" t="s">
        <v>35</v>
      </c>
      <c r="D23" s="95">
        <v>20</v>
      </c>
      <c r="E23" s="148">
        <v>48574.733711847526</v>
      </c>
      <c r="F23" s="149">
        <v>29825.843158080552</v>
      </c>
      <c r="G23" s="149">
        <v>22005.806747546332</v>
      </c>
      <c r="H23" s="149">
        <v>28459.916883677914</v>
      </c>
      <c r="I23" s="149">
        <v>82598.519337000325</v>
      </c>
      <c r="J23" s="149">
        <v>180179.3515161656</v>
      </c>
      <c r="K23" s="149">
        <v>210928.13178841802</v>
      </c>
      <c r="L23" s="149">
        <v>27472.806605908932</v>
      </c>
      <c r="M23" s="149">
        <v>34441.267935293014</v>
      </c>
      <c r="N23" s="149">
        <v>38503.668457955246</v>
      </c>
      <c r="O23" s="149">
        <v>42660.602916657554</v>
      </c>
      <c r="P23" s="149">
        <v>45444.095479413576</v>
      </c>
      <c r="Q23" s="149">
        <v>43044.551065033338</v>
      </c>
      <c r="R23" s="149">
        <v>40019.808420309055</v>
      </c>
      <c r="S23" s="149">
        <v>40327.447544247712</v>
      </c>
      <c r="T23" s="149">
        <v>39537.004401400591</v>
      </c>
      <c r="U23" s="149">
        <v>38398.096078695751</v>
      </c>
      <c r="V23" s="149">
        <v>110753.39331556609</v>
      </c>
      <c r="W23" s="149">
        <v>133080.49824101949</v>
      </c>
      <c r="X23" s="149">
        <v>139340.77095963358</v>
      </c>
      <c r="Y23" s="149">
        <v>125268.61035673553</v>
      </c>
      <c r="Z23" s="149">
        <v>95663.86761337037</v>
      </c>
      <c r="AA23" s="149">
        <v>53899.244850069685</v>
      </c>
      <c r="AB23" s="150">
        <v>17868.585571301337</v>
      </c>
      <c r="AC23" s="151">
        <v>33365932.459106945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56533.644126120831</v>
      </c>
      <c r="F24" s="146">
        <v>34891.156431680414</v>
      </c>
      <c r="G24" s="146">
        <v>25778.903631876601</v>
      </c>
      <c r="H24" s="146">
        <v>25685.589139851432</v>
      </c>
      <c r="I24" s="146">
        <v>43376.067643650837</v>
      </c>
      <c r="J24" s="146">
        <v>67757.956614987299</v>
      </c>
      <c r="K24" s="146">
        <v>117892.51368332561</v>
      </c>
      <c r="L24" s="146">
        <v>30664.205203846068</v>
      </c>
      <c r="M24" s="146">
        <v>38856.192328727077</v>
      </c>
      <c r="N24" s="146">
        <v>42425.474983325985</v>
      </c>
      <c r="O24" s="146">
        <v>44953.260107901217</v>
      </c>
      <c r="P24" s="146">
        <v>45647.33059563025</v>
      </c>
      <c r="Q24" s="146">
        <v>42880.069006138219</v>
      </c>
      <c r="R24" s="146">
        <v>36847.656370541634</v>
      </c>
      <c r="S24" s="146">
        <v>31929.319110417477</v>
      </c>
      <c r="T24" s="146">
        <v>28367.759580894053</v>
      </c>
      <c r="U24" s="146">
        <v>26237.672720115228</v>
      </c>
      <c r="V24" s="146">
        <v>82647.295802549022</v>
      </c>
      <c r="W24" s="146">
        <v>105895.2214399919</v>
      </c>
      <c r="X24" s="146">
        <v>111639.06518671558</v>
      </c>
      <c r="Y24" s="146">
        <v>100307.42909322714</v>
      </c>
      <c r="Z24" s="146">
        <v>77705.437264174543</v>
      </c>
      <c r="AA24" s="146">
        <v>47511.311363357352</v>
      </c>
      <c r="AB24" s="147">
        <v>19191.986627847131</v>
      </c>
      <c r="AC24" s="152">
        <v>5142490.0722275721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6</v>
      </c>
      <c r="E25" s="143">
        <v>55306.684986523323</v>
      </c>
      <c r="F25" s="143">
        <v>31772.698174196248</v>
      </c>
      <c r="G25" s="143">
        <v>19365.816701244174</v>
      </c>
      <c r="H25" s="143">
        <v>14974.825360502386</v>
      </c>
      <c r="I25" s="143">
        <v>19775.376725600359</v>
      </c>
      <c r="J25" s="143">
        <v>24409.121518253072</v>
      </c>
      <c r="K25" s="143">
        <v>51512.76439002507</v>
      </c>
      <c r="L25" s="143">
        <v>5723.1289120159054</v>
      </c>
      <c r="M25" s="143">
        <v>15249.300671778677</v>
      </c>
      <c r="N25" s="143">
        <v>20386.208188224544</v>
      </c>
      <c r="O25" s="143">
        <v>24345.846075919962</v>
      </c>
      <c r="P25" s="143">
        <v>25903.803695155984</v>
      </c>
      <c r="Q25" s="143">
        <v>25338.296593610041</v>
      </c>
      <c r="R25" s="143">
        <v>23455.775480310414</v>
      </c>
      <c r="S25" s="143">
        <v>20889.743725649507</v>
      </c>
      <c r="T25" s="143">
        <v>20118.519224446674</v>
      </c>
      <c r="U25" s="143">
        <v>20938.294462400216</v>
      </c>
      <c r="V25" s="143">
        <v>62268.077600786564</v>
      </c>
      <c r="W25" s="143">
        <v>87743.106615281853</v>
      </c>
      <c r="X25" s="143">
        <v>98699.237935989848</v>
      </c>
      <c r="Y25" s="143">
        <v>89873.04844704768</v>
      </c>
      <c r="Z25" s="143">
        <v>65442.028799408094</v>
      </c>
      <c r="AA25" s="143">
        <v>32190.579912695015</v>
      </c>
      <c r="AB25" s="144">
        <v>2792.1694740782841</v>
      </c>
      <c r="AC25" s="153">
        <v>5150846.7220268631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1529469.3606605737</v>
      </c>
      <c r="F26" s="109">
        <v>926717.67793351016</v>
      </c>
      <c r="G26" s="109">
        <v>659426.6496858981</v>
      </c>
      <c r="H26" s="109">
        <v>761789.64639597828</v>
      </c>
      <c r="I26" s="109">
        <v>1944126.917668212</v>
      </c>
      <c r="J26" s="109">
        <v>4021073.5858927793</v>
      </c>
      <c r="K26" s="109">
        <v>4999209.2768418137</v>
      </c>
      <c r="L26" s="109">
        <v>706451.72640565829</v>
      </c>
      <c r="M26" s="109">
        <v>935745.9320514407</v>
      </c>
      <c r="N26" s="109">
        <v>1062092.518221756</v>
      </c>
      <c r="O26" s="109">
        <v>1179100.1752202758</v>
      </c>
      <c r="P26" s="109">
        <v>1246894.0541417287</v>
      </c>
      <c r="Q26" s="109">
        <v>1184441.0768868797</v>
      </c>
      <c r="R26" s="109">
        <v>1088521.4467702101</v>
      </c>
      <c r="S26" s="109">
        <v>1059604.6896805214</v>
      </c>
      <c r="T26" s="109">
        <v>1024922.2416982681</v>
      </c>
      <c r="U26" s="109">
        <v>998542.37922877725</v>
      </c>
      <c r="V26" s="109">
        <v>2919265.5151262372</v>
      </c>
      <c r="W26" s="109">
        <v>3611649.4902720479</v>
      </c>
      <c r="X26" s="109">
        <v>3825567.1075554732</v>
      </c>
      <c r="Y26" s="109">
        <v>3445840.2141899052</v>
      </c>
      <c r="Z26" s="109">
        <v>2616751.2741205543</v>
      </c>
      <c r="AA26" s="109">
        <v>1461173.6219309932</v>
      </c>
      <c r="AB26" s="142">
        <v>450892.674781885</v>
      </c>
      <c r="AC26" s="152">
        <v>43659269.253361382</v>
      </c>
      <c r="AD26" s="152"/>
    </row>
    <row r="27" spans="1:33" ht="15" x14ac:dyDescent="0.2">
      <c r="A27" s="192">
        <v>47604</v>
      </c>
      <c r="B27" s="193">
        <v>47049960.308480226</v>
      </c>
      <c r="C27" s="94" t="s">
        <v>35</v>
      </c>
      <c r="D27" s="95">
        <v>22</v>
      </c>
      <c r="E27" s="148">
        <v>45118.036941251608</v>
      </c>
      <c r="F27" s="149">
        <v>26016.536648036203</v>
      </c>
      <c r="G27" s="149">
        <v>18593.985943011845</v>
      </c>
      <c r="H27" s="149">
        <v>25483.333014404307</v>
      </c>
      <c r="I27" s="149">
        <v>83995.286942319741</v>
      </c>
      <c r="J27" s="149">
        <v>189084.41145115878</v>
      </c>
      <c r="K27" s="149">
        <v>217394.75851651092</v>
      </c>
      <c r="L27" s="149">
        <v>31625.511521410092</v>
      </c>
      <c r="M27" s="149">
        <v>39046.870472720431</v>
      </c>
      <c r="N27" s="149">
        <v>42998.81628765745</v>
      </c>
      <c r="O27" s="149">
        <v>47571.826545880562</v>
      </c>
      <c r="P27" s="149">
        <v>49839.964431938693</v>
      </c>
      <c r="Q27" s="149">
        <v>47194.286798857116</v>
      </c>
      <c r="R27" s="149">
        <v>43972.780295039847</v>
      </c>
      <c r="S27" s="149">
        <v>44877.356500454611</v>
      </c>
      <c r="T27" s="149">
        <v>44437.090695415354</v>
      </c>
      <c r="U27" s="149">
        <v>42949.630681867166</v>
      </c>
      <c r="V27" s="149">
        <v>107007.39847579859</v>
      </c>
      <c r="W27" s="149">
        <v>130843.91008185278</v>
      </c>
      <c r="X27" s="149">
        <v>138037.14796119274</v>
      </c>
      <c r="Y27" s="149">
        <v>123541.17246919216</v>
      </c>
      <c r="Z27" s="149">
        <v>92126.711826926636</v>
      </c>
      <c r="AA27" s="149">
        <v>48365.325719773027</v>
      </c>
      <c r="AB27" s="150">
        <v>11884.049604604725</v>
      </c>
      <c r="AC27" s="151">
        <v>37224136.396200061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61264.240917631025</v>
      </c>
      <c r="F28" s="146">
        <v>36865.058514504432</v>
      </c>
      <c r="G28" s="146">
        <v>26789.274151209556</v>
      </c>
      <c r="H28" s="146">
        <v>27060.079775134207</v>
      </c>
      <c r="I28" s="146">
        <v>47442.574214952459</v>
      </c>
      <c r="J28" s="146">
        <v>75154.969225112553</v>
      </c>
      <c r="K28" s="146">
        <v>137207.80496504865</v>
      </c>
      <c r="L28" s="146">
        <v>20203.27850065595</v>
      </c>
      <c r="M28" s="146">
        <v>33089.402616645748</v>
      </c>
      <c r="N28" s="146">
        <v>41409.23260047815</v>
      </c>
      <c r="O28" s="146">
        <v>46502.296217296287</v>
      </c>
      <c r="P28" s="146">
        <v>48643.958105363774</v>
      </c>
      <c r="Q28" s="146">
        <v>46407.220658849321</v>
      </c>
      <c r="R28" s="146">
        <v>40061.891682245696</v>
      </c>
      <c r="S28" s="146">
        <v>34207.935344339508</v>
      </c>
      <c r="T28" s="146">
        <v>31020.73151587426</v>
      </c>
      <c r="U28" s="146">
        <v>28534.523252551433</v>
      </c>
      <c r="V28" s="146">
        <v>84246.741038703127</v>
      </c>
      <c r="W28" s="146">
        <v>108282.73831582257</v>
      </c>
      <c r="X28" s="146">
        <v>113130.47617604045</v>
      </c>
      <c r="Y28" s="146">
        <v>100700.12146693334</v>
      </c>
      <c r="Z28" s="146">
        <v>76376.618085712209</v>
      </c>
      <c r="AA28" s="146">
        <v>43843.528315686977</v>
      </c>
      <c r="AB28" s="147">
        <v>13003.715477749438</v>
      </c>
      <c r="AC28" s="152">
        <v>5285793.6445381651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5</v>
      </c>
      <c r="E29" s="143">
        <v>55778.098163229006</v>
      </c>
      <c r="F29" s="143">
        <v>31683.31445582708</v>
      </c>
      <c r="G29" s="143">
        <v>19230.160671783673</v>
      </c>
      <c r="H29" s="143">
        <v>13461.79064716283</v>
      </c>
      <c r="I29" s="143">
        <v>18225.174151500902</v>
      </c>
      <c r="J29" s="143">
        <v>21086.051010009298</v>
      </c>
      <c r="K29" s="143">
        <v>56699.585158633141</v>
      </c>
      <c r="L29" s="143">
        <v>3971.1386551830783</v>
      </c>
      <c r="M29" s="143">
        <v>11789.720971237653</v>
      </c>
      <c r="N29" s="143">
        <v>22390.475981595682</v>
      </c>
      <c r="O29" s="143">
        <v>28971.239749262564</v>
      </c>
      <c r="P29" s="143">
        <v>31733.896765866652</v>
      </c>
      <c r="Q29" s="143">
        <v>31299.233404435607</v>
      </c>
      <c r="R29" s="143">
        <v>27415.03070328656</v>
      </c>
      <c r="S29" s="143">
        <v>23283.697193214408</v>
      </c>
      <c r="T29" s="143">
        <v>20792.756991425238</v>
      </c>
      <c r="U29" s="143">
        <v>19818.810059449141</v>
      </c>
      <c r="V29" s="143">
        <v>62994.567375015773</v>
      </c>
      <c r="W29" s="143">
        <v>94091.635494435715</v>
      </c>
      <c r="X29" s="143">
        <v>108927.56133374646</v>
      </c>
      <c r="Y29" s="143">
        <v>99157.844454508726</v>
      </c>
      <c r="Z29" s="143">
        <v>71481.454136500761</v>
      </c>
      <c r="AA29" s="143">
        <v>31878.910302167245</v>
      </c>
      <c r="AB29" s="144">
        <v>1843.9057189214852</v>
      </c>
      <c r="AC29" s="153">
        <v>4540030.2677419931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1516544.2671942045</v>
      </c>
      <c r="F30" s="109">
        <v>878240.61259394954</v>
      </c>
      <c r="G30" s="109">
        <v>612375.59071001713</v>
      </c>
      <c r="H30" s="109">
        <v>736182.59865324572</v>
      </c>
      <c r="I30" s="109">
        <v>2128792.4803483486</v>
      </c>
      <c r="J30" s="109">
        <v>4565907.1838759901</v>
      </c>
      <c r="K30" s="109">
        <v>5615013.8330165995</v>
      </c>
      <c r="L30" s="109">
        <v>796430.06074956118</v>
      </c>
      <c r="M30" s="109">
        <v>1050337.3657226206</v>
      </c>
      <c r="N30" s="109">
        <v>1223563.268638355</v>
      </c>
      <c r="O30" s="109">
        <v>1377445.5676248705</v>
      </c>
      <c r="P30" s="109">
        <v>1449724.5337534396</v>
      </c>
      <c r="Q30" s="109">
        <v>1380399.3592324317</v>
      </c>
      <c r="R30" s="109">
        <v>1264723.8867362922</v>
      </c>
      <c r="S30" s="109">
        <v>1240552.0703534314</v>
      </c>
      <c r="T30" s="109">
        <v>1205662.706319761</v>
      </c>
      <c r="U30" s="109">
        <v>1158124.0183085289</v>
      </c>
      <c r="V30" s="109">
        <v>3006122.5674974602</v>
      </c>
      <c r="W30" s="109">
        <v>3782155.1525362302</v>
      </c>
      <c r="X30" s="109">
        <v>4033976.9665191346</v>
      </c>
      <c r="Y30" s="109">
        <v>3616495.5024625049</v>
      </c>
      <c r="Z30" s="109">
        <v>2689701.403217739</v>
      </c>
      <c r="AA30" s="109">
        <v>1398805.8306085907</v>
      </c>
      <c r="AB30" s="142">
        <v>322683.48180690914</v>
      </c>
      <c r="AC30" s="152">
        <v>47049960.308480218</v>
      </c>
      <c r="AD30" s="152"/>
    </row>
    <row r="31" spans="1:33" ht="15" x14ac:dyDescent="0.2">
      <c r="A31" s="192">
        <v>47635</v>
      </c>
      <c r="B31" s="193">
        <v>43421392.128721528</v>
      </c>
      <c r="C31" s="94" t="s">
        <v>35</v>
      </c>
      <c r="D31" s="95">
        <v>18</v>
      </c>
      <c r="E31" s="148">
        <v>51587.790500775423</v>
      </c>
      <c r="F31" s="149">
        <v>32528.731448093793</v>
      </c>
      <c r="G31" s="149">
        <v>24742.730418430579</v>
      </c>
      <c r="H31" s="149">
        <v>30568.013793622693</v>
      </c>
      <c r="I31" s="149">
        <v>77219.073803912659</v>
      </c>
      <c r="J31" s="149">
        <v>155731.75833568783</v>
      </c>
      <c r="K31" s="149">
        <v>202995.84282140611</v>
      </c>
      <c r="L31" s="149">
        <v>29963.820236898115</v>
      </c>
      <c r="M31" s="149">
        <v>38170.645035224879</v>
      </c>
      <c r="N31" s="149">
        <v>42829.699923437169</v>
      </c>
      <c r="O31" s="149">
        <v>46928.9040262286</v>
      </c>
      <c r="P31" s="149">
        <v>49596.324461171193</v>
      </c>
      <c r="Q31" s="149">
        <v>47672.64084672842</v>
      </c>
      <c r="R31" s="149">
        <v>44295.239183549878</v>
      </c>
      <c r="S31" s="149">
        <v>44445.202935141657</v>
      </c>
      <c r="T31" s="149">
        <v>43428.244676016722</v>
      </c>
      <c r="U31" s="149">
        <v>41430.748029052687</v>
      </c>
      <c r="V31" s="149">
        <v>110958.00720820215</v>
      </c>
      <c r="W31" s="149">
        <v>130654.01450735699</v>
      </c>
      <c r="X31" s="149">
        <v>141080.71532788977</v>
      </c>
      <c r="Y31" s="149">
        <v>128108.63085686319</v>
      </c>
      <c r="Z31" s="149">
        <v>98402.502062838583</v>
      </c>
      <c r="AA31" s="149">
        <v>55130.647353807733</v>
      </c>
      <c r="AB31" s="150">
        <v>19750.375322615957</v>
      </c>
      <c r="AC31" s="151">
        <v>30387965.456069145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5</v>
      </c>
      <c r="E32" s="145">
        <v>68292.896106071959</v>
      </c>
      <c r="F32" s="146">
        <v>44994.902565668759</v>
      </c>
      <c r="G32" s="146">
        <v>34593.357824183426</v>
      </c>
      <c r="H32" s="146">
        <v>34794.142195985551</v>
      </c>
      <c r="I32" s="146">
        <v>54287.509631578265</v>
      </c>
      <c r="J32" s="146">
        <v>77608.214368555578</v>
      </c>
      <c r="K32" s="146">
        <v>132741.54219075083</v>
      </c>
      <c r="L32" s="146">
        <v>19746.717332986926</v>
      </c>
      <c r="M32" s="146">
        <v>30168.063611480917</v>
      </c>
      <c r="N32" s="146">
        <v>38043.625003258552</v>
      </c>
      <c r="O32" s="146">
        <v>42746.135803011937</v>
      </c>
      <c r="P32" s="146">
        <v>44924.282811941943</v>
      </c>
      <c r="Q32" s="146">
        <v>43031.564556974401</v>
      </c>
      <c r="R32" s="146">
        <v>37755.530680328295</v>
      </c>
      <c r="S32" s="146">
        <v>32654.15226902414</v>
      </c>
      <c r="T32" s="146">
        <v>29279.878087665536</v>
      </c>
      <c r="U32" s="146">
        <v>27093.854800057055</v>
      </c>
      <c r="V32" s="146">
        <v>84308.036275857041</v>
      </c>
      <c r="W32" s="146">
        <v>104266.65034307122</v>
      </c>
      <c r="X32" s="146">
        <v>114138.97957154525</v>
      </c>
      <c r="Y32" s="146">
        <v>103151.56409533707</v>
      </c>
      <c r="Z32" s="146">
        <v>80912.319035565248</v>
      </c>
      <c r="AA32" s="146">
        <v>49625.757091728126</v>
      </c>
      <c r="AB32" s="147">
        <v>20634.630597511885</v>
      </c>
      <c r="AC32" s="152">
        <v>6748971.534250699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7</v>
      </c>
      <c r="E33" s="143">
        <v>58108.07988188701</v>
      </c>
      <c r="F33" s="143">
        <v>35008.484015474693</v>
      </c>
      <c r="G33" s="143">
        <v>23265.088148418676</v>
      </c>
      <c r="H33" s="143">
        <v>17190.330315659514</v>
      </c>
      <c r="I33" s="143">
        <v>22427.344210376163</v>
      </c>
      <c r="J33" s="143">
        <v>24548.724758005705</v>
      </c>
      <c r="K33" s="143">
        <v>54336.609919888157</v>
      </c>
      <c r="L33" s="143">
        <v>3310.9785841267185</v>
      </c>
      <c r="M33" s="143">
        <v>9922.9267074681775</v>
      </c>
      <c r="N33" s="143">
        <v>18702.001973329228</v>
      </c>
      <c r="O33" s="143">
        <v>24342.323865582879</v>
      </c>
      <c r="P33" s="143">
        <v>27872.329466939082</v>
      </c>
      <c r="Q33" s="143">
        <v>28507.245158839654</v>
      </c>
      <c r="R33" s="143">
        <v>26052.358295107391</v>
      </c>
      <c r="S33" s="143">
        <v>20747.120003143922</v>
      </c>
      <c r="T33" s="143">
        <v>18052.062352041848</v>
      </c>
      <c r="U33" s="143">
        <v>16359.031249934258</v>
      </c>
      <c r="V33" s="143">
        <v>64491.853056712003</v>
      </c>
      <c r="W33" s="143">
        <v>88450.557479515235</v>
      </c>
      <c r="X33" s="143">
        <v>103554.09594806403</v>
      </c>
      <c r="Y33" s="143">
        <v>95211.616865083648</v>
      </c>
      <c r="Z33" s="143">
        <v>71147.796251659602</v>
      </c>
      <c r="AA33" s="143">
        <v>37574.118808929255</v>
      </c>
      <c r="AB33" s="144">
        <v>8596.228169766553</v>
      </c>
      <c r="AC33" s="153">
        <v>6284455.1384016741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1676801.2687175265</v>
      </c>
      <c r="F34" s="109">
        <v>1055551.0670023549</v>
      </c>
      <c r="G34" s="109">
        <v>781191.55369159835</v>
      </c>
      <c r="H34" s="109">
        <v>844527.27147475281</v>
      </c>
      <c r="I34" s="109">
        <v>1818372.2861009522</v>
      </c>
      <c r="J34" s="109">
        <v>3363053.7951911991</v>
      </c>
      <c r="K34" s="109">
        <v>4697989.1511782808</v>
      </c>
      <c r="L34" s="109">
        <v>661259.2010179878</v>
      </c>
      <c r="M34" s="109">
        <v>907372.41564372962</v>
      </c>
      <c r="N34" s="109">
        <v>1092066.7374514663</v>
      </c>
      <c r="O34" s="109">
        <v>1228847.2185462546</v>
      </c>
      <c r="P34" s="109">
        <v>1312461.5606293646</v>
      </c>
      <c r="Q34" s="109">
        <v>1272816.0741378609</v>
      </c>
      <c r="R34" s="109">
        <v>1168458.4667712911</v>
      </c>
      <c r="S34" s="109">
        <v>1108514.2541996781</v>
      </c>
      <c r="T34" s="109">
        <v>1054472.2310709218</v>
      </c>
      <c r="U34" s="109">
        <v>995735.95727277349</v>
      </c>
      <c r="V34" s="109">
        <v>2870227.2825239082</v>
      </c>
      <c r="W34" s="109">
        <v>3492259.4152043881</v>
      </c>
      <c r="X34" s="109">
        <v>3835026.44539619</v>
      </c>
      <c r="Y34" s="109">
        <v>3488194.4939558082</v>
      </c>
      <c r="Z34" s="109">
        <v>2673841.2060705381</v>
      </c>
      <c r="AA34" s="109">
        <v>1503499.2694896846</v>
      </c>
      <c r="AB34" s="142">
        <v>518853.50598301255</v>
      </c>
      <c r="AC34" s="152">
        <v>43421392.12872152</v>
      </c>
      <c r="AD34" s="152"/>
    </row>
    <row r="35" spans="1:33" ht="15" x14ac:dyDescent="0.2">
      <c r="A35" s="192">
        <v>47665</v>
      </c>
      <c r="B35" s="193">
        <v>43956402.614454754</v>
      </c>
      <c r="C35" s="94" t="s">
        <v>35</v>
      </c>
      <c r="D35" s="95">
        <v>22</v>
      </c>
      <c r="E35" s="148">
        <v>45415.269961114107</v>
      </c>
      <c r="F35" s="149">
        <v>26943.847785528687</v>
      </c>
      <c r="G35" s="149">
        <v>19478.158441303738</v>
      </c>
      <c r="H35" s="149">
        <v>26068.814627831784</v>
      </c>
      <c r="I35" s="149">
        <v>77555.550022555632</v>
      </c>
      <c r="J35" s="149">
        <v>171458.62901826916</v>
      </c>
      <c r="K35" s="149">
        <v>203496.54412404422</v>
      </c>
      <c r="L35" s="149">
        <v>26118.627409677105</v>
      </c>
      <c r="M35" s="149">
        <v>33324.896953870171</v>
      </c>
      <c r="N35" s="149">
        <v>37388.758570038044</v>
      </c>
      <c r="O35" s="149">
        <v>41734.171983682943</v>
      </c>
      <c r="P35" s="149">
        <v>43775.541968242302</v>
      </c>
      <c r="Q35" s="149">
        <v>40895.636272138676</v>
      </c>
      <c r="R35" s="149">
        <v>37676.030909304238</v>
      </c>
      <c r="S35" s="149">
        <v>38105.676477765264</v>
      </c>
      <c r="T35" s="149">
        <v>37374.138569985967</v>
      </c>
      <c r="U35" s="149">
        <v>35559.740411870254</v>
      </c>
      <c r="V35" s="149">
        <v>103593.00000903023</v>
      </c>
      <c r="W35" s="149">
        <v>121826.88487222636</v>
      </c>
      <c r="X35" s="149">
        <v>136272.08511343729</v>
      </c>
      <c r="Y35" s="149">
        <v>123935.44552846315</v>
      </c>
      <c r="Z35" s="149">
        <v>94236.888978005765</v>
      </c>
      <c r="AA35" s="149">
        <v>51926.207713243268</v>
      </c>
      <c r="AB35" s="150">
        <v>16605.471428368091</v>
      </c>
      <c r="AC35" s="151">
        <v>34996852.377299927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3</v>
      </c>
      <c r="E36" s="145">
        <v>59838.691060374389</v>
      </c>
      <c r="F36" s="146">
        <v>37932.90152379869</v>
      </c>
      <c r="G36" s="146">
        <v>28057.021625717178</v>
      </c>
      <c r="H36" s="146">
        <v>27789.894283345773</v>
      </c>
      <c r="I36" s="146">
        <v>48135.263185630603</v>
      </c>
      <c r="J36" s="146">
        <v>73074.981618389735</v>
      </c>
      <c r="K36" s="146">
        <v>129305.19773112627</v>
      </c>
      <c r="L36" s="146">
        <v>15468.073370575832</v>
      </c>
      <c r="M36" s="146">
        <v>28644.900917168754</v>
      </c>
      <c r="N36" s="146">
        <v>35720.336482552979</v>
      </c>
      <c r="O36" s="146">
        <v>40213.823069872888</v>
      </c>
      <c r="P36" s="146">
        <v>41347.655818410662</v>
      </c>
      <c r="Q36" s="146">
        <v>39826.452921598611</v>
      </c>
      <c r="R36" s="146">
        <v>34486.366177507414</v>
      </c>
      <c r="S36" s="146">
        <v>29402.899098856848</v>
      </c>
      <c r="T36" s="146">
        <v>26187.007044491638</v>
      </c>
      <c r="U36" s="146">
        <v>23312.194003682547</v>
      </c>
      <c r="V36" s="146">
        <v>80659.553020995168</v>
      </c>
      <c r="W36" s="146">
        <v>99437.181381958537</v>
      </c>
      <c r="X36" s="146">
        <v>111776.71029626207</v>
      </c>
      <c r="Y36" s="146">
        <v>101291.65117059258</v>
      </c>
      <c r="Z36" s="146">
        <v>77993.681331282991</v>
      </c>
      <c r="AA36" s="146">
        <v>48128.639892867752</v>
      </c>
      <c r="AB36" s="147">
        <v>18844.52193312662</v>
      </c>
      <c r="AC36" s="152">
        <v>3770626.79688056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6</v>
      </c>
      <c r="E37" s="143">
        <v>55308.805579211745</v>
      </c>
      <c r="F37" s="143">
        <v>32386.318763750802</v>
      </c>
      <c r="G37" s="143">
        <v>19687.603243524758</v>
      </c>
      <c r="H37" s="143">
        <v>13480.164795025012</v>
      </c>
      <c r="I37" s="143">
        <v>19380.736601460514</v>
      </c>
      <c r="J37" s="143">
        <v>24476.828161303281</v>
      </c>
      <c r="K37" s="143">
        <v>54461.757099786126</v>
      </c>
      <c r="L37" s="143">
        <v>5309.7816265833217</v>
      </c>
      <c r="M37" s="143">
        <v>12117.527759289002</v>
      </c>
      <c r="N37" s="143">
        <v>17802.958057305801</v>
      </c>
      <c r="O37" s="143">
        <v>21728.186289340803</v>
      </c>
      <c r="P37" s="143">
        <v>24907.67551679473</v>
      </c>
      <c r="Q37" s="143">
        <v>25343.481851169105</v>
      </c>
      <c r="R37" s="143">
        <v>22635.013309633327</v>
      </c>
      <c r="S37" s="143">
        <v>17845.57433345959</v>
      </c>
      <c r="T37" s="143">
        <v>14750.748582593364</v>
      </c>
      <c r="U37" s="143">
        <v>13133.335805697332</v>
      </c>
      <c r="V37" s="143">
        <v>64050.217634061497</v>
      </c>
      <c r="W37" s="143">
        <v>89230.724485484403</v>
      </c>
      <c r="X37" s="143">
        <v>105788.77398934485</v>
      </c>
      <c r="Y37" s="143">
        <v>97100.789659679474</v>
      </c>
      <c r="Z37" s="143">
        <v>71398.621594985205</v>
      </c>
      <c r="AA37" s="143">
        <v>36032.133240175492</v>
      </c>
      <c r="AB37" s="144">
        <v>6462.8153993861551</v>
      </c>
      <c r="AC37" s="153">
        <v>5188923.440274274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1510504.8458009041</v>
      </c>
      <c r="F38" s="109">
        <v>900881.26843553199</v>
      </c>
      <c r="G38" s="109">
        <v>630816.17004698224</v>
      </c>
      <c r="H38" s="109">
        <v>737764.59343248676</v>
      </c>
      <c r="I38" s="109">
        <v>1966912.309661879</v>
      </c>
      <c r="J38" s="109">
        <v>4138175.7522249105</v>
      </c>
      <c r="K38" s="109">
        <v>5191610.1065210691</v>
      </c>
      <c r="L38" s="109">
        <v>652872.71288412379</v>
      </c>
      <c r="M38" s="109">
        <v>891787.60229238402</v>
      </c>
      <c r="N38" s="109">
        <v>1036531.4463323307</v>
      </c>
      <c r="O38" s="109">
        <v>1169162.3705866882</v>
      </c>
      <c r="P38" s="109">
        <v>1236550.9438573311</v>
      </c>
      <c r="Q38" s="109">
        <v>1171244.2478588615</v>
      </c>
      <c r="R38" s="109">
        <v>1068141.8583950154</v>
      </c>
      <c r="S38" s="109">
        <v>1033607.0258081638</v>
      </c>
      <c r="T38" s="109">
        <v>989296.5611687263</v>
      </c>
      <c r="U38" s="109">
        <v>931050.88590637723</v>
      </c>
      <c r="V38" s="109">
        <v>2905325.9650660194</v>
      </c>
      <c r="W38" s="109">
        <v>3513887.3582477621</v>
      </c>
      <c r="X38" s="109">
        <v>3968048.6473204759</v>
      </c>
      <c r="Y38" s="109">
        <v>3613059.4930960443</v>
      </c>
      <c r="Z38" s="109">
        <v>2735584.3310798872</v>
      </c>
      <c r="AA38" s="109">
        <v>1502955.288811008</v>
      </c>
      <c r="AB38" s="142">
        <v>460630.82961979479</v>
      </c>
      <c r="AC38" s="152">
        <v>43956402.614454761</v>
      </c>
      <c r="AD38" s="152"/>
    </row>
    <row r="39" spans="1:33" ht="15" x14ac:dyDescent="0.2">
      <c r="A39" s="192">
        <v>47696</v>
      </c>
      <c r="B39" s="193">
        <v>46316853.701056272</v>
      </c>
      <c r="C39" s="94" t="s">
        <v>35</v>
      </c>
      <c r="D39" s="95">
        <v>20</v>
      </c>
      <c r="E39" s="148">
        <v>46131.312922095567</v>
      </c>
      <c r="F39" s="149">
        <v>27680.765541226807</v>
      </c>
      <c r="G39" s="149">
        <v>20314.714235054205</v>
      </c>
      <c r="H39" s="149">
        <v>27975.917106156576</v>
      </c>
      <c r="I39" s="149">
        <v>85750.75223563303</v>
      </c>
      <c r="J39" s="149">
        <v>189972.5782524402</v>
      </c>
      <c r="K39" s="149">
        <v>219402.4357580434</v>
      </c>
      <c r="L39" s="149">
        <v>31940.645813902698</v>
      </c>
      <c r="M39" s="149">
        <v>38905.430759694209</v>
      </c>
      <c r="N39" s="149">
        <v>42749.182618652325</v>
      </c>
      <c r="O39" s="149">
        <v>47029.030636342453</v>
      </c>
      <c r="P39" s="149">
        <v>49366.869061207108</v>
      </c>
      <c r="Q39" s="149">
        <v>46361.687758270484</v>
      </c>
      <c r="R39" s="149">
        <v>42968.989479354757</v>
      </c>
      <c r="S39" s="149">
        <v>43618.785093602935</v>
      </c>
      <c r="T39" s="149">
        <v>42909.627145136517</v>
      </c>
      <c r="U39" s="149">
        <v>41557.13560700028</v>
      </c>
      <c r="V39" s="149">
        <v>106203.43042563497</v>
      </c>
      <c r="W39" s="149">
        <v>127675.08913670444</v>
      </c>
      <c r="X39" s="149">
        <v>138204.61056143939</v>
      </c>
      <c r="Y39" s="149">
        <v>124349.56037350648</v>
      </c>
      <c r="Z39" s="149">
        <v>94101.208839494167</v>
      </c>
      <c r="AA39" s="149">
        <v>51414.968529831589</v>
      </c>
      <c r="AB39" s="150">
        <v>15093.974215980446</v>
      </c>
      <c r="AC39" s="151">
        <v>34033574.042128101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5</v>
      </c>
      <c r="E40" s="145">
        <v>63894.471184892536</v>
      </c>
      <c r="F40" s="146">
        <v>41586.945625477412</v>
      </c>
      <c r="G40" s="146">
        <v>32201.745879186692</v>
      </c>
      <c r="H40" s="146">
        <v>32370.929540221485</v>
      </c>
      <c r="I40" s="146">
        <v>53459.315927369527</v>
      </c>
      <c r="J40" s="146">
        <v>80904.308284395011</v>
      </c>
      <c r="K40" s="146">
        <v>138205.71745136825</v>
      </c>
      <c r="L40" s="146">
        <v>20526.852659856311</v>
      </c>
      <c r="M40" s="146">
        <v>32847.71836019872</v>
      </c>
      <c r="N40" s="146">
        <v>40705.895386363343</v>
      </c>
      <c r="O40" s="146">
        <v>45503.946567494175</v>
      </c>
      <c r="P40" s="146">
        <v>47555.085897688477</v>
      </c>
      <c r="Q40" s="146">
        <v>45744.900814877969</v>
      </c>
      <c r="R40" s="146">
        <v>39262.52546844742</v>
      </c>
      <c r="S40" s="146">
        <v>33959.514677942323</v>
      </c>
      <c r="T40" s="146">
        <v>30101.659899697417</v>
      </c>
      <c r="U40" s="146">
        <v>27815.72014947444</v>
      </c>
      <c r="V40" s="146">
        <v>81283.363689944221</v>
      </c>
      <c r="W40" s="146">
        <v>104067.56065747661</v>
      </c>
      <c r="X40" s="146">
        <v>112783.74241804231</v>
      </c>
      <c r="Y40" s="146">
        <v>101813.21020332753</v>
      </c>
      <c r="Z40" s="146">
        <v>78043.154472139737</v>
      </c>
      <c r="AA40" s="146">
        <v>46238.204214845478</v>
      </c>
      <c r="AB40" s="147">
        <v>16367.978637813945</v>
      </c>
      <c r="AC40" s="152">
        <v>6736222.3403427079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6</v>
      </c>
      <c r="E41" s="143">
        <v>56709.113182522407</v>
      </c>
      <c r="F41" s="143">
        <v>34227.225266497342</v>
      </c>
      <c r="G41" s="143">
        <v>22116.583889064477</v>
      </c>
      <c r="H41" s="143">
        <v>16970.358567619358</v>
      </c>
      <c r="I41" s="143">
        <v>22411.323124036069</v>
      </c>
      <c r="J41" s="143">
        <v>28634.633708444508</v>
      </c>
      <c r="K41" s="143">
        <v>57018.837373827533</v>
      </c>
      <c r="L41" s="143">
        <v>5648.8267934374035</v>
      </c>
      <c r="M41" s="143">
        <v>13860.067805533992</v>
      </c>
      <c r="N41" s="143">
        <v>21652.017498923906</v>
      </c>
      <c r="O41" s="143">
        <v>27514.997360868256</v>
      </c>
      <c r="P41" s="143">
        <v>30828.449343493561</v>
      </c>
      <c r="Q41" s="143">
        <v>31159.038348354894</v>
      </c>
      <c r="R41" s="143">
        <v>27667.502687530741</v>
      </c>
      <c r="S41" s="143">
        <v>23357.01298453788</v>
      </c>
      <c r="T41" s="143">
        <v>19534.567956018273</v>
      </c>
      <c r="U41" s="143">
        <v>17589.675560021729</v>
      </c>
      <c r="V41" s="143">
        <v>61598.307398912882</v>
      </c>
      <c r="W41" s="143">
        <v>91003.083721528499</v>
      </c>
      <c r="X41" s="143">
        <v>107936.81731335034</v>
      </c>
      <c r="Y41" s="143">
        <v>98692.701347199807</v>
      </c>
      <c r="Z41" s="143">
        <v>71339.649192905621</v>
      </c>
      <c r="AA41" s="143">
        <v>33406.066188969657</v>
      </c>
      <c r="AB41" s="144">
        <v>3632.6964839752263</v>
      </c>
      <c r="AC41" s="153">
        <v>5547057.318585447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1582353.2934615084</v>
      </c>
      <c r="F42" s="109">
        <v>966913.39055090724</v>
      </c>
      <c r="G42" s="109">
        <v>700002.51743140444</v>
      </c>
      <c r="H42" s="109">
        <v>823195.14122995501</v>
      </c>
      <c r="I42" s="109">
        <v>2116779.5630937247</v>
      </c>
      <c r="J42" s="109">
        <v>4375780.908721447</v>
      </c>
      <c r="K42" s="109">
        <v>5421190.326660675</v>
      </c>
      <c r="L42" s="109">
        <v>775340.14033795998</v>
      </c>
      <c r="M42" s="109">
        <v>1025507.6138280816</v>
      </c>
      <c r="N42" s="109">
        <v>1188425.2342984066</v>
      </c>
      <c r="O42" s="109">
        <v>1333190.3297295296</v>
      </c>
      <c r="P42" s="109">
        <v>1410083.5067735459</v>
      </c>
      <c r="Q42" s="109">
        <v>1342912.489329929</v>
      </c>
      <c r="R42" s="109">
        <v>1221697.4330545168</v>
      </c>
      <c r="S42" s="109">
        <v>1182315.3531689974</v>
      </c>
      <c r="T42" s="109">
        <v>1125908.250137327</v>
      </c>
      <c r="U42" s="109">
        <v>1075759.3662475082</v>
      </c>
      <c r="V42" s="109">
        <v>2900075.2713558981</v>
      </c>
      <c r="W42" s="109">
        <v>3619858.0883506425</v>
      </c>
      <c r="X42" s="109">
        <v>3975631.8271991014</v>
      </c>
      <c r="Y42" s="109">
        <v>3588213.4665699662</v>
      </c>
      <c r="Z42" s="109">
        <v>2700277.8443080154</v>
      </c>
      <c r="AA42" s="109">
        <v>1459926.7888046771</v>
      </c>
      <c r="AB42" s="142">
        <v>405515.55641253007</v>
      </c>
      <c r="AC42" s="152">
        <v>46316853.701056257</v>
      </c>
      <c r="AD42" s="152"/>
    </row>
    <row r="43" spans="1:33" ht="15" x14ac:dyDescent="0.2">
      <c r="A43" s="192">
        <v>47727</v>
      </c>
      <c r="B43" s="193">
        <v>43461500.105260737</v>
      </c>
      <c r="C43" s="94" t="s">
        <v>35</v>
      </c>
      <c r="D43" s="95">
        <v>21</v>
      </c>
      <c r="E43" s="148">
        <v>44250.414683404662</v>
      </c>
      <c r="F43" s="149">
        <v>26706.386818879422</v>
      </c>
      <c r="G43" s="149">
        <v>19110.687710702299</v>
      </c>
      <c r="H43" s="149">
        <v>27572.774758866126</v>
      </c>
      <c r="I43" s="149">
        <v>85207.492213399892</v>
      </c>
      <c r="J43" s="149">
        <v>184120.12749299902</v>
      </c>
      <c r="K43" s="149">
        <v>214185.07150888152</v>
      </c>
      <c r="L43" s="149">
        <v>25940.644043610057</v>
      </c>
      <c r="M43" s="149">
        <v>32575.558465013106</v>
      </c>
      <c r="N43" s="149">
        <v>36459.307478496848</v>
      </c>
      <c r="O43" s="149">
        <v>40388.739102663378</v>
      </c>
      <c r="P43" s="149">
        <v>42523.054876915201</v>
      </c>
      <c r="Q43" s="149">
        <v>39916.352366802093</v>
      </c>
      <c r="R43" s="149">
        <v>36869.470376226083</v>
      </c>
      <c r="S43" s="149">
        <v>37676.657851849326</v>
      </c>
      <c r="T43" s="149">
        <v>37268.480589985753</v>
      </c>
      <c r="U43" s="149">
        <v>35940.935281870399</v>
      </c>
      <c r="V43" s="149">
        <v>111393.26254807826</v>
      </c>
      <c r="W43" s="149">
        <v>133670.75233105497</v>
      </c>
      <c r="X43" s="149">
        <v>136441.22454881197</v>
      </c>
      <c r="Y43" s="149">
        <v>122052.1280097462</v>
      </c>
      <c r="Z43" s="149">
        <v>91074.705478543779</v>
      </c>
      <c r="AA43" s="149">
        <v>49029.686345269824</v>
      </c>
      <c r="AB43" s="150">
        <v>13796.154814132778</v>
      </c>
      <c r="AC43" s="151">
        <v>34107571.463620268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59635.849003600852</v>
      </c>
      <c r="F44" s="146">
        <v>39291.403450855119</v>
      </c>
      <c r="G44" s="146">
        <v>29031.538693907209</v>
      </c>
      <c r="H44" s="146">
        <v>29416.128443884143</v>
      </c>
      <c r="I44" s="146">
        <v>50561.363634610629</v>
      </c>
      <c r="J44" s="146">
        <v>77354.457212196314</v>
      </c>
      <c r="K44" s="146">
        <v>138972.37011515972</v>
      </c>
      <c r="L44" s="146">
        <v>17096.696230597008</v>
      </c>
      <c r="M44" s="146">
        <v>28888.941483505831</v>
      </c>
      <c r="N44" s="146">
        <v>35254.114194986883</v>
      </c>
      <c r="O44" s="146">
        <v>39336.373691976652</v>
      </c>
      <c r="P44" s="146">
        <v>40772.603765429645</v>
      </c>
      <c r="Q44" s="146">
        <v>38392.738525173168</v>
      </c>
      <c r="R44" s="146">
        <v>32731.235486475438</v>
      </c>
      <c r="S44" s="146">
        <v>28010.592225123608</v>
      </c>
      <c r="T44" s="146">
        <v>24884.248994673722</v>
      </c>
      <c r="U44" s="146">
        <v>22933.120528155883</v>
      </c>
      <c r="V44" s="146">
        <v>86107.725272066702</v>
      </c>
      <c r="W44" s="146">
        <v>109485.90828450839</v>
      </c>
      <c r="X44" s="146">
        <v>109565.03681565903</v>
      </c>
      <c r="Y44" s="146">
        <v>97420.828922363333</v>
      </c>
      <c r="Z44" s="146">
        <v>74311.0516161798</v>
      </c>
      <c r="AA44" s="146">
        <v>44309.362588548116</v>
      </c>
      <c r="AB44" s="147">
        <v>16108.508448848534</v>
      </c>
      <c r="AC44" s="152">
        <v>5079488.7905139429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5</v>
      </c>
      <c r="E45" s="143">
        <v>55764.422144504162</v>
      </c>
      <c r="F45" s="143">
        <v>33791.762758030949</v>
      </c>
      <c r="G45" s="143">
        <v>21152.051041843955</v>
      </c>
      <c r="H45" s="143">
        <v>14661.522577825403</v>
      </c>
      <c r="I45" s="143">
        <v>19514.05921762389</v>
      </c>
      <c r="J45" s="143">
        <v>23873.319390666871</v>
      </c>
      <c r="K45" s="143">
        <v>58066.469090731051</v>
      </c>
      <c r="L45" s="143">
        <v>1075.6170609762312</v>
      </c>
      <c r="M45" s="143">
        <v>8392.6699890834752</v>
      </c>
      <c r="N45" s="143">
        <v>15697.552751817742</v>
      </c>
      <c r="O45" s="143">
        <v>20801.53281502358</v>
      </c>
      <c r="P45" s="143">
        <v>23294.340349259717</v>
      </c>
      <c r="Q45" s="143">
        <v>23070.342776753339</v>
      </c>
      <c r="R45" s="143">
        <v>20232.623167883212</v>
      </c>
      <c r="S45" s="143">
        <v>16014.774864978161</v>
      </c>
      <c r="T45" s="143">
        <v>12717.541538735735</v>
      </c>
      <c r="U45" s="143">
        <v>11933.499508303801</v>
      </c>
      <c r="V45" s="143">
        <v>66476.698325162884</v>
      </c>
      <c r="W45" s="143">
        <v>98083.154955774051</v>
      </c>
      <c r="X45" s="143">
        <v>106973.98279144958</v>
      </c>
      <c r="Y45" s="143">
        <v>97338.467983533526</v>
      </c>
      <c r="Z45" s="143">
        <v>70459.37117902645</v>
      </c>
      <c r="AA45" s="143">
        <v>32774.071919577051</v>
      </c>
      <c r="AB45" s="144">
        <v>2728.1220267415865</v>
      </c>
      <c r="AC45" s="153">
        <v>4274439.8511265321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1446624.2150884222</v>
      </c>
      <c r="F46" s="109">
        <v>886958.55079004308</v>
      </c>
      <c r="G46" s="109">
        <v>623210.85190959694</v>
      </c>
      <c r="H46" s="109">
        <v>770000.39660085214</v>
      </c>
      <c r="I46" s="109">
        <v>2089173.0871079597</v>
      </c>
      <c r="J46" s="109">
        <v>4295307.1031550989</v>
      </c>
      <c r="K46" s="109">
        <v>5344108.327600806</v>
      </c>
      <c r="L46" s="109">
        <v>618518.39514308039</v>
      </c>
      <c r="M46" s="109">
        <v>841605.84364471585</v>
      </c>
      <c r="N46" s="109">
        <v>985149.67758747004</v>
      </c>
      <c r="O46" s="109">
        <v>1109516.6799989555</v>
      </c>
      <c r="P46" s="109">
        <v>1172546.2692232365</v>
      </c>
      <c r="Q46" s="109">
        <v>1107166.0676873033</v>
      </c>
      <c r="R46" s="109">
        <v>1006346.9356860655</v>
      </c>
      <c r="S46" s="109">
        <v>983326.05811422109</v>
      </c>
      <c r="T46" s="109">
        <v>945762.79606207437</v>
      </c>
      <c r="U46" s="109">
        <v>906159.62057342089</v>
      </c>
      <c r="V46" s="109">
        <v>3016072.9062237241</v>
      </c>
      <c r="W46" s="109">
        <v>3735445.2068690583</v>
      </c>
      <c r="X46" s="109">
        <v>3838395.7767449352</v>
      </c>
      <c r="Y46" s="109">
        <v>3439470.3438117914</v>
      </c>
      <c r="Z46" s="109">
        <v>2562109.877409271</v>
      </c>
      <c r="AA46" s="109">
        <v>1370731.223202744</v>
      </c>
      <c r="AB46" s="142">
        <v>367793.89502589038</v>
      </c>
      <c r="AC46" s="152">
        <v>43461500.105260737</v>
      </c>
      <c r="AD46" s="152"/>
    </row>
    <row r="47" spans="1:33" ht="15" x14ac:dyDescent="0.2">
      <c r="A47" s="192">
        <v>47757</v>
      </c>
      <c r="B47" s="193">
        <v>46229721.369547181</v>
      </c>
      <c r="C47" s="94" t="s">
        <v>35</v>
      </c>
      <c r="D47" s="95">
        <v>22</v>
      </c>
      <c r="E47" s="148">
        <v>45059.799609500231</v>
      </c>
      <c r="F47" s="149">
        <v>26656.044662431534</v>
      </c>
      <c r="G47" s="149">
        <v>19369.332983956512</v>
      </c>
      <c r="H47" s="149">
        <v>27824.443857083697</v>
      </c>
      <c r="I47" s="149">
        <v>83229.217093318992</v>
      </c>
      <c r="J47" s="149">
        <v>174163.90138140525</v>
      </c>
      <c r="K47" s="149">
        <v>213052.08842594508</v>
      </c>
      <c r="L47" s="149">
        <v>30672.82050214809</v>
      </c>
      <c r="M47" s="149">
        <v>37711.867135578104</v>
      </c>
      <c r="N47" s="149">
        <v>41630.277161903046</v>
      </c>
      <c r="O47" s="149">
        <v>45801.169667849696</v>
      </c>
      <c r="P47" s="149">
        <v>48046.588709052594</v>
      </c>
      <c r="Q47" s="149">
        <v>45729.271552222177</v>
      </c>
      <c r="R47" s="149">
        <v>42579.524514062447</v>
      </c>
      <c r="S47" s="149">
        <v>43601.482411809491</v>
      </c>
      <c r="T47" s="149">
        <v>42915.690402626467</v>
      </c>
      <c r="U47" s="149">
        <v>41347.654591279053</v>
      </c>
      <c r="V47" s="149">
        <v>119826.21275008372</v>
      </c>
      <c r="W47" s="149">
        <v>136532.31724409046</v>
      </c>
      <c r="X47" s="149">
        <v>134554.97619157334</v>
      </c>
      <c r="Y47" s="149">
        <v>119859.32133391387</v>
      </c>
      <c r="Z47" s="149">
        <v>88661.225456372122</v>
      </c>
      <c r="AA47" s="149">
        <v>47534.621887027773</v>
      </c>
      <c r="AB47" s="150">
        <v>12435.189822257445</v>
      </c>
      <c r="AC47" s="151">
        <v>36713490.865644805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60503.315254653069</v>
      </c>
      <c r="F48" s="146">
        <v>38463.380462025714</v>
      </c>
      <c r="G48" s="146">
        <v>27904.768769028193</v>
      </c>
      <c r="H48" s="146">
        <v>28953.656619321784</v>
      </c>
      <c r="I48" s="146">
        <v>50178.217059162831</v>
      </c>
      <c r="J48" s="146">
        <v>73475.916906164784</v>
      </c>
      <c r="K48" s="146">
        <v>137061.09077073768</v>
      </c>
      <c r="L48" s="146">
        <v>19126.027089317075</v>
      </c>
      <c r="M48" s="146">
        <v>31462.966478155588</v>
      </c>
      <c r="N48" s="146">
        <v>38638.320531691315</v>
      </c>
      <c r="O48" s="146">
        <v>43362.100882929037</v>
      </c>
      <c r="P48" s="146">
        <v>45273.256875264669</v>
      </c>
      <c r="Q48" s="146">
        <v>43057.833401908436</v>
      </c>
      <c r="R48" s="146">
        <v>37206.055897694234</v>
      </c>
      <c r="S48" s="146">
        <v>32214.987982700033</v>
      </c>
      <c r="T48" s="146">
        <v>28619.1129894736</v>
      </c>
      <c r="U48" s="146">
        <v>26168.149950930245</v>
      </c>
      <c r="V48" s="146">
        <v>91745.212818181724</v>
      </c>
      <c r="W48" s="146">
        <v>111324.9338935323</v>
      </c>
      <c r="X48" s="146">
        <v>108293.59894217273</v>
      </c>
      <c r="Y48" s="146">
        <v>96242.577655861853</v>
      </c>
      <c r="Z48" s="146">
        <v>73147.234702845177</v>
      </c>
      <c r="AA48" s="146">
        <v>42543.478211733127</v>
      </c>
      <c r="AB48" s="147">
        <v>13249.800863210727</v>
      </c>
      <c r="AC48" s="152">
        <v>5192863.9800347835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5</v>
      </c>
      <c r="E49" s="143">
        <v>52269.944532372181</v>
      </c>
      <c r="F49" s="143">
        <v>29589.537422166224</v>
      </c>
      <c r="G49" s="143">
        <v>18421.327481679775</v>
      </c>
      <c r="H49" s="143">
        <v>12662.113533990811</v>
      </c>
      <c r="I49" s="143">
        <v>19268.325156632534</v>
      </c>
      <c r="J49" s="143">
        <v>21482.167138117242</v>
      </c>
      <c r="K49" s="143">
        <v>60849.67040268147</v>
      </c>
      <c r="L49" s="143">
        <v>6075.8607290091813</v>
      </c>
      <c r="M49" s="143">
        <v>12781.448118315757</v>
      </c>
      <c r="N49" s="143">
        <v>19713.914081419472</v>
      </c>
      <c r="O49" s="143">
        <v>24928.680872241788</v>
      </c>
      <c r="P49" s="143">
        <v>26868.766661266196</v>
      </c>
      <c r="Q49" s="143">
        <v>26289.234879021838</v>
      </c>
      <c r="R49" s="143">
        <v>22461.398160934801</v>
      </c>
      <c r="S49" s="143">
        <v>18089.083899561832</v>
      </c>
      <c r="T49" s="143">
        <v>16054.792174198854</v>
      </c>
      <c r="U49" s="143">
        <v>17399.895967307642</v>
      </c>
      <c r="V49" s="143">
        <v>73054.013600300997</v>
      </c>
      <c r="W49" s="143">
        <v>98306.388252131219</v>
      </c>
      <c r="X49" s="143">
        <v>102309.95393522234</v>
      </c>
      <c r="Y49" s="143">
        <v>91205.254574018443</v>
      </c>
      <c r="Z49" s="143">
        <v>64437.559080489307</v>
      </c>
      <c r="AA49" s="143">
        <v>28587.876287186256</v>
      </c>
      <c r="AB49" s="144">
        <v>1566.0978332543284</v>
      </c>
      <c r="AC49" s="153">
        <v>4323366.5238676025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1494678.5750894784</v>
      </c>
      <c r="F50" s="109">
        <v>888234.19153242779</v>
      </c>
      <c r="G50" s="109">
        <v>629851.03813155496</v>
      </c>
      <c r="H50" s="109">
        <v>791262.95900308248</v>
      </c>
      <c r="I50" s="109">
        <v>2128097.2700728322</v>
      </c>
      <c r="J50" s="109">
        <v>4232920.3337061601</v>
      </c>
      <c r="K50" s="109">
        <v>5539638.6604671497</v>
      </c>
      <c r="L50" s="109">
        <v>781685.46304957219</v>
      </c>
      <c r="M50" s="109">
        <v>1019420.1834869194</v>
      </c>
      <c r="N50" s="109">
        <v>1168988.9500957297</v>
      </c>
      <c r="O50" s="109">
        <v>1305717.5405856185</v>
      </c>
      <c r="P50" s="109">
        <v>1372461.8124065467</v>
      </c>
      <c r="Q50" s="109">
        <v>1309721.4821516308</v>
      </c>
      <c r="R50" s="109">
        <v>1197880.753704825</v>
      </c>
      <c r="S50" s="109">
        <v>1178537.9844884181</v>
      </c>
      <c r="T50" s="109">
        <v>1138895.6016866709</v>
      </c>
      <c r="U50" s="109">
        <v>1101320.4806483984</v>
      </c>
      <c r="V50" s="109">
        <v>3368427.5997760738</v>
      </c>
      <c r="W50" s="109">
        <v>3940542.656204775</v>
      </c>
      <c r="X50" s="109">
        <v>3904933.6416594158</v>
      </c>
      <c r="Y50" s="109">
        <v>3477901.6528396448</v>
      </c>
      <c r="Z50" s="109">
        <v>2565323.6942540137</v>
      </c>
      <c r="AA50" s="109">
        <v>1358874.9757974746</v>
      </c>
      <c r="AB50" s="142">
        <v>334403.86870877835</v>
      </c>
      <c r="AC50" s="152">
        <v>46229721.369547188</v>
      </c>
      <c r="AD50" s="152"/>
    </row>
    <row r="51" spans="1:33" ht="15" x14ac:dyDescent="0.2">
      <c r="A51" s="192">
        <v>47788</v>
      </c>
      <c r="B51" s="193">
        <v>43706291.506461225</v>
      </c>
      <c r="C51" s="94" t="s">
        <v>35</v>
      </c>
      <c r="D51" s="95">
        <v>19</v>
      </c>
      <c r="E51" s="148">
        <v>48964.481448674131</v>
      </c>
      <c r="F51" s="149">
        <v>30389.903211737113</v>
      </c>
      <c r="G51" s="149">
        <v>22970.12578735275</v>
      </c>
      <c r="H51" s="149">
        <v>30763.999652592367</v>
      </c>
      <c r="I51" s="149">
        <v>79875.213689068216</v>
      </c>
      <c r="J51" s="149">
        <v>156870.22760848075</v>
      </c>
      <c r="K51" s="149">
        <v>209615.28073808653</v>
      </c>
      <c r="L51" s="149">
        <v>29600.809197069153</v>
      </c>
      <c r="M51" s="149">
        <v>36417.310205100322</v>
      </c>
      <c r="N51" s="149">
        <v>40418.775709486574</v>
      </c>
      <c r="O51" s="149">
        <v>44077.05699060711</v>
      </c>
      <c r="P51" s="149">
        <v>46715.814953674089</v>
      </c>
      <c r="Q51" s="149">
        <v>44797.78038470864</v>
      </c>
      <c r="R51" s="149">
        <v>41608.226366690906</v>
      </c>
      <c r="S51" s="149">
        <v>41964.850167952827</v>
      </c>
      <c r="T51" s="149">
        <v>40223.599736426469</v>
      </c>
      <c r="U51" s="149">
        <v>39680.632633934329</v>
      </c>
      <c r="V51" s="149">
        <v>122550.17405156769</v>
      </c>
      <c r="W51" s="149">
        <v>138185.60160780404</v>
      </c>
      <c r="X51" s="149">
        <v>135967.67777468765</v>
      </c>
      <c r="Y51" s="149">
        <v>120495.21751252959</v>
      </c>
      <c r="Z51" s="149">
        <v>90056.932651755051</v>
      </c>
      <c r="AA51" s="149">
        <v>50655.623215256281</v>
      </c>
      <c r="AB51" s="150">
        <v>16418.993054562103</v>
      </c>
      <c r="AC51" s="151">
        <v>31526401.858646289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5</v>
      </c>
      <c r="E52" s="145">
        <v>63268.72594179718</v>
      </c>
      <c r="F52" s="146">
        <v>41253.887079325941</v>
      </c>
      <c r="G52" s="146">
        <v>30918.116564550048</v>
      </c>
      <c r="H52" s="146">
        <v>31264.151824924826</v>
      </c>
      <c r="I52" s="146">
        <v>51244.804243574989</v>
      </c>
      <c r="J52" s="146">
        <v>75440.972311731646</v>
      </c>
      <c r="K52" s="146">
        <v>135394.91952428248</v>
      </c>
      <c r="L52" s="146">
        <v>21582.472143359621</v>
      </c>
      <c r="M52" s="146">
        <v>28764.267091052003</v>
      </c>
      <c r="N52" s="146">
        <v>36306.472539729439</v>
      </c>
      <c r="O52" s="146">
        <v>41244.841072600029</v>
      </c>
      <c r="P52" s="146">
        <v>43209.976643143178</v>
      </c>
      <c r="Q52" s="146">
        <v>41722.945641290353</v>
      </c>
      <c r="R52" s="146">
        <v>36304.90642431008</v>
      </c>
      <c r="S52" s="146">
        <v>31324.498289007512</v>
      </c>
      <c r="T52" s="146">
        <v>28321.779387132727</v>
      </c>
      <c r="U52" s="146">
        <v>26991.475829451439</v>
      </c>
      <c r="V52" s="146">
        <v>100009.63767377645</v>
      </c>
      <c r="W52" s="146">
        <v>115521.79928779094</v>
      </c>
      <c r="X52" s="146">
        <v>111961.67695457624</v>
      </c>
      <c r="Y52" s="146">
        <v>99070.771338257997</v>
      </c>
      <c r="Z52" s="146">
        <v>75845.202673135296</v>
      </c>
      <c r="AA52" s="146">
        <v>46324.489615350416</v>
      </c>
      <c r="AB52" s="147">
        <v>17799.557658332262</v>
      </c>
      <c r="AC52" s="152">
        <v>6655461.7387624159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56070.868035989675</v>
      </c>
      <c r="F53" s="143">
        <v>33884.904085616698</v>
      </c>
      <c r="G53" s="143">
        <v>22241.675380207307</v>
      </c>
      <c r="H53" s="143">
        <v>16004.96202098154</v>
      </c>
      <c r="I53" s="143">
        <v>22242.644806704076</v>
      </c>
      <c r="J53" s="143">
        <v>25132.093594229053</v>
      </c>
      <c r="K53" s="143">
        <v>60454.715767654212</v>
      </c>
      <c r="L53" s="143">
        <v>2971.1824699858844</v>
      </c>
      <c r="M53" s="143">
        <v>10366.360401766104</v>
      </c>
      <c r="N53" s="143">
        <v>19358.612133828148</v>
      </c>
      <c r="O53" s="143">
        <v>24598.512935147115</v>
      </c>
      <c r="P53" s="143">
        <v>27231.68469907231</v>
      </c>
      <c r="Q53" s="143">
        <v>27408.277032758619</v>
      </c>
      <c r="R53" s="143">
        <v>24569.223444972129</v>
      </c>
      <c r="S53" s="143">
        <v>20056.196752813896</v>
      </c>
      <c r="T53" s="143">
        <v>16995.560329149124</v>
      </c>
      <c r="U53" s="143">
        <v>15438.402188600659</v>
      </c>
      <c r="V53" s="143">
        <v>79683.003703535142</v>
      </c>
      <c r="W53" s="143">
        <v>102794.78816279994</v>
      </c>
      <c r="X53" s="143">
        <v>106385.12901798933</v>
      </c>
      <c r="Y53" s="143">
        <v>94953.968531927603</v>
      </c>
      <c r="Z53" s="143">
        <v>69646.098488085496</v>
      </c>
      <c r="AA53" s="143">
        <v>35487.735235308231</v>
      </c>
      <c r="AB53" s="144">
        <v>6761.3856229651037</v>
      </c>
      <c r="AC53" s="153">
        <v>5524427.9090525229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1583093.9854497323</v>
      </c>
      <c r="F54" s="109">
        <v>986987.02093333506</v>
      </c>
      <c r="G54" s="109">
        <v>724473.02506369632</v>
      </c>
      <c r="H54" s="109">
        <v>836866.52464976825</v>
      </c>
      <c r="I54" s="109">
        <v>1907308.9501503953</v>
      </c>
      <c r="J54" s="109">
        <v>3508531.747685167</v>
      </c>
      <c r="K54" s="109">
        <v>5022393.2262509819</v>
      </c>
      <c r="L54" s="109">
        <v>688154.83028102736</v>
      </c>
      <c r="M54" s="109">
        <v>897948.3917627628</v>
      </c>
      <c r="N54" s="109">
        <v>1065640.7739818608</v>
      </c>
      <c r="O54" s="109">
        <v>1191279.3657954179</v>
      </c>
      <c r="P54" s="109">
        <v>1267040.4755299573</v>
      </c>
      <c r="Q54" s="109">
        <v>1224222.2177124675</v>
      </c>
      <c r="R54" s="109">
        <v>1119496.1737585105</v>
      </c>
      <c r="S54" s="109">
        <v>1074291.8251530246</v>
      </c>
      <c r="T54" s="109">
        <v>1007830.6539026613</v>
      </c>
      <c r="U54" s="109">
        <v>981519.81232361344</v>
      </c>
      <c r="V54" s="109">
        <v>3306599.5175698795</v>
      </c>
      <c r="W54" s="109">
        <v>3819904.1559640313</v>
      </c>
      <c r="X54" s="109">
        <v>3781505.0365998819</v>
      </c>
      <c r="Y54" s="109">
        <v>3354486.8006209182</v>
      </c>
      <c r="Z54" s="109">
        <v>2508184.3246775358</v>
      </c>
      <c r="AA54" s="109">
        <v>1407005.7005784707</v>
      </c>
      <c r="AB54" s="142">
        <v>441526.97006613185</v>
      </c>
      <c r="AC54" s="152">
        <v>43706291.506461225</v>
      </c>
      <c r="AD54" s="152"/>
    </row>
    <row r="55" spans="1:33" ht="15" x14ac:dyDescent="0.2">
      <c r="A55" s="192">
        <v>47818</v>
      </c>
      <c r="B55" s="193">
        <v>43752648.641599417</v>
      </c>
      <c r="C55" s="94" t="s">
        <v>35</v>
      </c>
      <c r="D55" s="95">
        <v>21</v>
      </c>
      <c r="E55" s="148">
        <v>55695.009425505181</v>
      </c>
      <c r="F55" s="149">
        <v>34424.901899854827</v>
      </c>
      <c r="G55" s="149">
        <v>25811.602368736905</v>
      </c>
      <c r="H55" s="149">
        <v>31046.512093906815</v>
      </c>
      <c r="I55" s="149">
        <v>66404.607107909804</v>
      </c>
      <c r="J55" s="149">
        <v>111717.53425003783</v>
      </c>
      <c r="K55" s="149">
        <v>172646.20503584304</v>
      </c>
      <c r="L55" s="149">
        <v>32764.804153650697</v>
      </c>
      <c r="M55" s="149">
        <v>38454.59351240765</v>
      </c>
      <c r="N55" s="149">
        <v>41128.97071653694</v>
      </c>
      <c r="O55" s="149">
        <v>44470.725151668521</v>
      </c>
      <c r="P55" s="149">
        <v>46353.220987389774</v>
      </c>
      <c r="Q55" s="149">
        <v>46116.348602667589</v>
      </c>
      <c r="R55" s="149">
        <v>42783.035186652713</v>
      </c>
      <c r="S55" s="149">
        <v>43775.376973738399</v>
      </c>
      <c r="T55" s="149">
        <v>41857.611885300867</v>
      </c>
      <c r="U55" s="149">
        <v>39808.984761136337</v>
      </c>
      <c r="V55" s="149">
        <v>109880.55008148297</v>
      </c>
      <c r="W55" s="149">
        <v>130574.59552397941</v>
      </c>
      <c r="X55" s="149">
        <v>128727.67688664612</v>
      </c>
      <c r="Y55" s="149">
        <v>115676.95814972103</v>
      </c>
      <c r="Z55" s="149">
        <v>90939.548567333084</v>
      </c>
      <c r="AA55" s="149">
        <v>56711.449928100119</v>
      </c>
      <c r="AB55" s="150">
        <v>24231.605114957816</v>
      </c>
      <c r="AC55" s="151">
        <v>33012050.995668449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4</v>
      </c>
      <c r="E56" s="145">
        <v>70306.816043460014</v>
      </c>
      <c r="F56" s="146">
        <v>46466.374837381525</v>
      </c>
      <c r="G56" s="146">
        <v>35405.133825222445</v>
      </c>
      <c r="H56" s="146">
        <v>34955.679120861372</v>
      </c>
      <c r="I56" s="146">
        <v>55526.567790440044</v>
      </c>
      <c r="J56" s="146">
        <v>76094.793531476855</v>
      </c>
      <c r="K56" s="146">
        <v>127424.92409262195</v>
      </c>
      <c r="L56" s="146">
        <v>21933.069358889366</v>
      </c>
      <c r="M56" s="146">
        <v>30010.682420075234</v>
      </c>
      <c r="N56" s="146">
        <v>33743.61558761687</v>
      </c>
      <c r="O56" s="146">
        <v>36211.186155478616</v>
      </c>
      <c r="P56" s="146">
        <v>38050.785254018825</v>
      </c>
      <c r="Q56" s="146">
        <v>37068.281217015792</v>
      </c>
      <c r="R56" s="146">
        <v>32032.600613442894</v>
      </c>
      <c r="S56" s="146">
        <v>27164.855970907753</v>
      </c>
      <c r="T56" s="146">
        <v>25103.032898773585</v>
      </c>
      <c r="U56" s="146">
        <v>22491.851015249944</v>
      </c>
      <c r="V56" s="146">
        <v>88377.676931380527</v>
      </c>
      <c r="W56" s="146">
        <v>108276.24972065465</v>
      </c>
      <c r="X56" s="146">
        <v>102708.35396738806</v>
      </c>
      <c r="Y56" s="146">
        <v>90898.857046695965</v>
      </c>
      <c r="Z56" s="146">
        <v>73655.35557785054</v>
      </c>
      <c r="AA56" s="146">
        <v>48523.628037039241</v>
      </c>
      <c r="AB56" s="147">
        <v>22207.264601709991</v>
      </c>
      <c r="AC56" s="152">
        <v>5138550.5424626078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6</v>
      </c>
      <c r="E57" s="143">
        <v>70784.415034751466</v>
      </c>
      <c r="F57" s="143">
        <v>47490.072012721015</v>
      </c>
      <c r="G57" s="143">
        <v>32694.023636113641</v>
      </c>
      <c r="H57" s="143">
        <v>24363.968209381772</v>
      </c>
      <c r="I57" s="143">
        <v>26669.699574925438</v>
      </c>
      <c r="J57" s="143">
        <v>29180.467809197828</v>
      </c>
      <c r="K57" s="143">
        <v>54024.262280337549</v>
      </c>
      <c r="L57" s="143">
        <v>5369.0546814819108</v>
      </c>
      <c r="M57" s="143">
        <v>15310.929704515285</v>
      </c>
      <c r="N57" s="143">
        <v>24079.076772501154</v>
      </c>
      <c r="O57" s="143">
        <v>27564.65580842883</v>
      </c>
      <c r="P57" s="143">
        <v>28326.83345866916</v>
      </c>
      <c r="Q57" s="143">
        <v>25854.508023776118</v>
      </c>
      <c r="R57" s="143">
        <v>22208.813451890586</v>
      </c>
      <c r="S57" s="143">
        <v>18361.187412553954</v>
      </c>
      <c r="T57" s="143">
        <v>16508.719700789217</v>
      </c>
      <c r="U57" s="143">
        <v>15327.002383897277</v>
      </c>
      <c r="V57" s="143">
        <v>63863.191809860058</v>
      </c>
      <c r="W57" s="143">
        <v>89075.446036660971</v>
      </c>
      <c r="X57" s="143">
        <v>94529.660985290902</v>
      </c>
      <c r="Y57" s="143">
        <v>88273.907511085941</v>
      </c>
      <c r="Z57" s="143">
        <v>68350.380204613553</v>
      </c>
      <c r="AA57" s="143">
        <v>36392.360306313334</v>
      </c>
      <c r="AB57" s="144">
        <v>9071.8804349703514</v>
      </c>
      <c r="AC57" s="153">
        <v>5602047.1034683632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1875528.9523179578</v>
      </c>
      <c r="F58" s="109">
        <v>1193728.8713228037</v>
      </c>
      <c r="G58" s="109">
        <v>879828.3268610466</v>
      </c>
      <c r="H58" s="109">
        <v>937983.27971177921</v>
      </c>
      <c r="I58" s="109">
        <v>1776621.2178774187</v>
      </c>
      <c r="J58" s="109">
        <v>2825530.2002318888</v>
      </c>
      <c r="K58" s="109">
        <v>4459415.575805217</v>
      </c>
      <c r="L58" s="109">
        <v>808007.4927511136</v>
      </c>
      <c r="M58" s="109">
        <v>1019454.7716679532</v>
      </c>
      <c r="N58" s="109">
        <v>1143157.3080327502</v>
      </c>
      <c r="O58" s="109">
        <v>1244117.9076575264</v>
      </c>
      <c r="P58" s="109">
        <v>1295581.7825032757</v>
      </c>
      <c r="Q58" s="109">
        <v>1271843.4936667392</v>
      </c>
      <c r="R58" s="109">
        <v>1159827.0220848222</v>
      </c>
      <c r="S58" s="109">
        <v>1138109.4648074612</v>
      </c>
      <c r="T58" s="109">
        <v>1078474.2993911479</v>
      </c>
      <c r="U58" s="109">
        <v>1017918.0983482464</v>
      </c>
      <c r="V58" s="109">
        <v>3044181.410295825</v>
      </c>
      <c r="W58" s="109">
        <v>3709624.181106152</v>
      </c>
      <c r="X58" s="109">
        <v>3681292.5964008663</v>
      </c>
      <c r="Y58" s="109">
        <v>3322454.9943974409</v>
      </c>
      <c r="Z58" s="109">
        <v>2614454.223453078</v>
      </c>
      <c r="AA58" s="109">
        <v>1603389.1224761396</v>
      </c>
      <c r="AB58" s="142">
        <v>652124.04843077622</v>
      </c>
      <c r="AC58" s="152">
        <v>43752648.641599424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honeticPr fontId="40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0050-BE97-468F-A948-68467C4503B5}">
  <sheetPr>
    <tabColor theme="3" tint="0.39997558519241921"/>
    <pageSetUpPr fitToPage="1"/>
  </sheetPr>
  <dimension ref="A1:AG62"/>
  <sheetViews>
    <sheetView showGridLines="0" zoomScale="90" workbookViewId="0">
      <pane xSplit="4" ySplit="10" topLeftCell="S49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2031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124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47849</v>
      </c>
      <c r="B11" s="193">
        <v>43217465.40183723</v>
      </c>
      <c r="C11" s="94" t="s">
        <v>35</v>
      </c>
      <c r="D11" s="95">
        <v>21</v>
      </c>
      <c r="E11" s="148">
        <v>41194.265285398949</v>
      </c>
      <c r="F11" s="149">
        <v>22878.351132797841</v>
      </c>
      <c r="G11" s="149">
        <v>15718.981390900748</v>
      </c>
      <c r="H11" s="149">
        <v>20348.211114579124</v>
      </c>
      <c r="I11" s="149">
        <v>58372.397936311892</v>
      </c>
      <c r="J11" s="149">
        <v>117037.26112879673</v>
      </c>
      <c r="K11" s="149">
        <v>161010.96357098804</v>
      </c>
      <c r="L11" s="149">
        <v>20958.841198866769</v>
      </c>
      <c r="M11" s="149">
        <v>26477.940921762296</v>
      </c>
      <c r="N11" s="149">
        <v>29017.030918623932</v>
      </c>
      <c r="O11" s="149">
        <v>32144.179805515185</v>
      </c>
      <c r="P11" s="149">
        <v>33847.094768319497</v>
      </c>
      <c r="Q11" s="149">
        <v>31836.790947585301</v>
      </c>
      <c r="R11" s="149">
        <v>28853.712934694144</v>
      </c>
      <c r="S11" s="149">
        <v>29204.512466264088</v>
      </c>
      <c r="T11" s="149">
        <v>28312.486738146061</v>
      </c>
      <c r="U11" s="149">
        <v>26168.510694627636</v>
      </c>
      <c r="V11" s="149">
        <v>132663.13470100076</v>
      </c>
      <c r="W11" s="149">
        <v>156412.44105397444</v>
      </c>
      <c r="X11" s="149">
        <v>164370.39961879016</v>
      </c>
      <c r="Y11" s="149">
        <v>150201.14919153485</v>
      </c>
      <c r="Z11" s="149">
        <v>118633.89556570386</v>
      </c>
      <c r="AA11" s="149">
        <v>76317.545255357851</v>
      </c>
      <c r="AB11" s="150">
        <v>36832.748513106999</v>
      </c>
      <c r="AC11" s="151">
        <v>32735069.783926591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53280.584536990747</v>
      </c>
      <c r="F12" s="146">
        <v>29987.933434935392</v>
      </c>
      <c r="G12" s="146">
        <v>20741.545116944719</v>
      </c>
      <c r="H12" s="146">
        <v>20640.701814278582</v>
      </c>
      <c r="I12" s="146">
        <v>36925.247188813046</v>
      </c>
      <c r="J12" s="146">
        <v>58017.231479464426</v>
      </c>
      <c r="K12" s="146">
        <v>97727.765719162606</v>
      </c>
      <c r="L12" s="146">
        <v>12136.572956054995</v>
      </c>
      <c r="M12" s="146">
        <v>18713.213200009806</v>
      </c>
      <c r="N12" s="146">
        <v>23953.745201047801</v>
      </c>
      <c r="O12" s="146">
        <v>28674.562916353087</v>
      </c>
      <c r="P12" s="146">
        <v>30792.763241711455</v>
      </c>
      <c r="Q12" s="146">
        <v>29586.872487745219</v>
      </c>
      <c r="R12" s="146">
        <v>24491.992414866487</v>
      </c>
      <c r="S12" s="146">
        <v>20551.994215888961</v>
      </c>
      <c r="T12" s="146">
        <v>17676.400065551861</v>
      </c>
      <c r="U12" s="146">
        <v>15936.458097535971</v>
      </c>
      <c r="V12" s="146">
        <v>107131.75129581783</v>
      </c>
      <c r="W12" s="146">
        <v>131808.21011591749</v>
      </c>
      <c r="X12" s="146">
        <v>137324.01226188557</v>
      </c>
      <c r="Y12" s="146">
        <v>125787.07440738638</v>
      </c>
      <c r="Z12" s="146">
        <v>101833.32128854064</v>
      </c>
      <c r="AA12" s="146">
        <v>71079.266326079305</v>
      </c>
      <c r="AB12" s="147">
        <v>40052.767433256042</v>
      </c>
      <c r="AC12" s="152">
        <v>5019407.9488649545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55461.36474105902</v>
      </c>
      <c r="F13" s="143">
        <v>32685.289877366493</v>
      </c>
      <c r="G13" s="143">
        <v>17950.778449030146</v>
      </c>
      <c r="H13" s="143">
        <v>11312.184677321155</v>
      </c>
      <c r="I13" s="143">
        <v>13608.883671005682</v>
      </c>
      <c r="J13" s="143">
        <v>16158.589293633522</v>
      </c>
      <c r="K13" s="143">
        <v>35003.781682893372</v>
      </c>
      <c r="L13" s="143">
        <v>674.88962355181377</v>
      </c>
      <c r="M13" s="143">
        <v>7106.7708919849147</v>
      </c>
      <c r="N13" s="143">
        <v>14196.286353071708</v>
      </c>
      <c r="O13" s="143">
        <v>17318.140753399424</v>
      </c>
      <c r="P13" s="143">
        <v>19407.432616698457</v>
      </c>
      <c r="Q13" s="143">
        <v>20769.136138473736</v>
      </c>
      <c r="R13" s="143">
        <v>18875.399651888776</v>
      </c>
      <c r="S13" s="143">
        <v>15758.313880027021</v>
      </c>
      <c r="T13" s="143">
        <v>12965.332582191528</v>
      </c>
      <c r="U13" s="143">
        <v>11941.913239953574</v>
      </c>
      <c r="V13" s="143">
        <v>79427.367034370283</v>
      </c>
      <c r="W13" s="143">
        <v>109469.45108087253</v>
      </c>
      <c r="X13" s="143">
        <v>122049.69918735605</v>
      </c>
      <c r="Y13" s="143">
        <v>112330.25130857207</v>
      </c>
      <c r="Z13" s="143">
        <v>87968.177010819083</v>
      </c>
      <c r="AA13" s="143">
        <v>53765.359179937186</v>
      </c>
      <c r="AB13" s="144">
        <v>24293.151915470742</v>
      </c>
      <c r="AC13" s="153">
        <v>5462987.6690456904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1410970.0975876951</v>
      </c>
      <c r="F14" s="109">
        <v>796508.84679269523</v>
      </c>
      <c r="G14" s="109">
        <v>520769.46037087549</v>
      </c>
      <c r="H14" s="109">
        <v>577748.34872720286</v>
      </c>
      <c r="I14" s="109">
        <v>1455174.6474438361</v>
      </c>
      <c r="J14" s="109">
        <v>2786802.9453843902</v>
      </c>
      <c r="K14" s="109">
        <v>3982163.9879647596</v>
      </c>
      <c r="L14" s="109">
        <v>492731.294741733</v>
      </c>
      <c r="M14" s="109">
        <v>673530.23750895704</v>
      </c>
      <c r="N14" s="109">
        <v>790350.34821372398</v>
      </c>
      <c r="O14" s="109">
        <v>893634.87210162776</v>
      </c>
      <c r="P14" s="109">
        <v>950404.63880174595</v>
      </c>
      <c r="Q14" s="109">
        <v>911534.91668111458</v>
      </c>
      <c r="R14" s="109">
        <v>817148.33919937559</v>
      </c>
      <c r="S14" s="109">
        <v>790052.62193526386</v>
      </c>
      <c r="T14" s="109">
        <v>743059.81725642388</v>
      </c>
      <c r="U14" s="109">
        <v>684936.03641704563</v>
      </c>
      <c r="V14" s="109">
        <v>3691017.0361105087</v>
      </c>
      <c r="W14" s="109">
        <v>4468710.8090823684</v>
      </c>
      <c r="X14" s="109">
        <v>4733372.6361662727</v>
      </c>
      <c r="Y14" s="109">
        <v>4331353.9385032095</v>
      </c>
      <c r="Z14" s="109">
        <v>3426454.1540988581</v>
      </c>
      <c r="AA14" s="109">
        <v>2209577.6707464554</v>
      </c>
      <c r="AB14" s="142">
        <v>1079457.7000010954</v>
      </c>
      <c r="AC14" s="152">
        <v>43217465.40183723</v>
      </c>
      <c r="AD14" s="152"/>
    </row>
    <row r="15" spans="1:33" ht="15" x14ac:dyDescent="0.2">
      <c r="A15" s="190">
        <v>47880</v>
      </c>
      <c r="B15" s="193">
        <v>42304082.211511761</v>
      </c>
      <c r="C15" s="94" t="s">
        <v>35</v>
      </c>
      <c r="D15" s="95">
        <v>20</v>
      </c>
      <c r="E15" s="148">
        <v>40354.745433557873</v>
      </c>
      <c r="F15" s="149">
        <v>22617.792715731557</v>
      </c>
      <c r="G15" s="149">
        <v>16517.685462924735</v>
      </c>
      <c r="H15" s="149">
        <v>24582.283640343387</v>
      </c>
      <c r="I15" s="149">
        <v>86690.473692946849</v>
      </c>
      <c r="J15" s="149">
        <v>193527.92313687401</v>
      </c>
      <c r="K15" s="149">
        <v>210277.20510126249</v>
      </c>
      <c r="L15" s="149">
        <v>12544.59486587116</v>
      </c>
      <c r="M15" s="149">
        <v>17401.88653809367</v>
      </c>
      <c r="N15" s="149">
        <v>20739.956431131912</v>
      </c>
      <c r="O15" s="149">
        <v>24419.445469672628</v>
      </c>
      <c r="P15" s="149">
        <v>26274.328786346825</v>
      </c>
      <c r="Q15" s="149">
        <v>24271.02177335088</v>
      </c>
      <c r="R15" s="149">
        <v>22025.44733775048</v>
      </c>
      <c r="S15" s="149">
        <v>22802.861847341563</v>
      </c>
      <c r="T15" s="149">
        <v>22205.015483283678</v>
      </c>
      <c r="U15" s="149">
        <v>20636.89090913902</v>
      </c>
      <c r="V15" s="149">
        <v>138124.11408628378</v>
      </c>
      <c r="W15" s="149">
        <v>160776.97413237256</v>
      </c>
      <c r="X15" s="149">
        <v>173425.61307634978</v>
      </c>
      <c r="Y15" s="149">
        <v>157710.36630978461</v>
      </c>
      <c r="Z15" s="149">
        <v>122044.73169796173</v>
      </c>
      <c r="AA15" s="149">
        <v>73223.734420128152</v>
      </c>
      <c r="AB15" s="150">
        <v>31450.861462440887</v>
      </c>
      <c r="AC15" s="151">
        <v>33292919.076218881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55604.370815663744</v>
      </c>
      <c r="F16" s="146">
        <v>35097.310368423416</v>
      </c>
      <c r="G16" s="146">
        <v>26579.016346832661</v>
      </c>
      <c r="H16" s="146">
        <v>28738.499389866844</v>
      </c>
      <c r="I16" s="146">
        <v>49814.197844542039</v>
      </c>
      <c r="J16" s="146">
        <v>83154.020992429825</v>
      </c>
      <c r="K16" s="146">
        <v>134948.15491664674</v>
      </c>
      <c r="L16" s="146">
        <v>6362.7002297838917</v>
      </c>
      <c r="M16" s="146">
        <v>13438.551494226411</v>
      </c>
      <c r="N16" s="146">
        <v>20139.631068415267</v>
      </c>
      <c r="O16" s="146">
        <v>23918.239299286211</v>
      </c>
      <c r="P16" s="146">
        <v>25679.481673357219</v>
      </c>
      <c r="Q16" s="146">
        <v>24407.62113314401</v>
      </c>
      <c r="R16" s="146">
        <v>19758.837180044789</v>
      </c>
      <c r="S16" s="146">
        <v>15096.732509690772</v>
      </c>
      <c r="T16" s="146">
        <v>11920.306568672993</v>
      </c>
      <c r="U16" s="146">
        <v>11050.031313476413</v>
      </c>
      <c r="V16" s="146">
        <v>115335.59826890212</v>
      </c>
      <c r="W16" s="146">
        <v>138371.3582832292</v>
      </c>
      <c r="X16" s="146">
        <v>145560.9614480242</v>
      </c>
      <c r="Y16" s="146">
        <v>132455.65816419318</v>
      </c>
      <c r="Z16" s="146">
        <v>105155.56443609393</v>
      </c>
      <c r="AA16" s="146">
        <v>69672.986085801851</v>
      </c>
      <c r="AB16" s="147">
        <v>36997.728378345702</v>
      </c>
      <c r="AC16" s="152">
        <v>5317030.2328363732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51777.439151173639</v>
      </c>
      <c r="F17" s="143">
        <v>28444.293762035755</v>
      </c>
      <c r="G17" s="143">
        <v>16628.367780919896</v>
      </c>
      <c r="H17" s="143">
        <v>11188.711212427936</v>
      </c>
      <c r="I17" s="143">
        <v>15401.828797939987</v>
      </c>
      <c r="J17" s="143">
        <v>26967.891775996173</v>
      </c>
      <c r="K17" s="143">
        <v>53404.454158706816</v>
      </c>
      <c r="L17" s="143">
        <v>0</v>
      </c>
      <c r="M17" s="143">
        <v>877.68233674135968</v>
      </c>
      <c r="N17" s="143">
        <v>5222.1587745808647</v>
      </c>
      <c r="O17" s="143">
        <v>8461.1016202516621</v>
      </c>
      <c r="P17" s="143">
        <v>11041.698197011923</v>
      </c>
      <c r="Q17" s="143">
        <v>11362.2904465585</v>
      </c>
      <c r="R17" s="143">
        <v>9198.8237217680999</v>
      </c>
      <c r="S17" s="143">
        <v>5484.066140509035</v>
      </c>
      <c r="T17" s="143">
        <v>3599.8825204911113</v>
      </c>
      <c r="U17" s="143">
        <v>3157.500806222582</v>
      </c>
      <c r="V17" s="143">
        <v>94363.168919663251</v>
      </c>
      <c r="W17" s="143">
        <v>124946.13524504594</v>
      </c>
      <c r="X17" s="143">
        <v>141080.92717052673</v>
      </c>
      <c r="Y17" s="143">
        <v>130613.193928619</v>
      </c>
      <c r="Z17" s="143">
        <v>98698.350093591493</v>
      </c>
      <c r="AA17" s="143">
        <v>53732.529421016006</v>
      </c>
      <c r="AB17" s="144">
        <v>17880.729632329327</v>
      </c>
      <c r="AC17" s="153">
        <v>3694132.9024565085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1236622.1485385071</v>
      </c>
      <c r="F18" s="109">
        <v>706522.27083646785</v>
      </c>
      <c r="G18" s="109">
        <v>503183.24576950498</v>
      </c>
      <c r="H18" s="109">
        <v>651354.51521604683</v>
      </c>
      <c r="I18" s="109">
        <v>1994673.580428865</v>
      </c>
      <c r="J18" s="109">
        <v>4311046.1138111847</v>
      </c>
      <c r="K18" s="109">
        <v>4958954.5383266639</v>
      </c>
      <c r="L18" s="109">
        <v>276342.69823655876</v>
      </c>
      <c r="M18" s="109">
        <v>405302.66608574451</v>
      </c>
      <c r="N18" s="109">
        <v>516246.28799462278</v>
      </c>
      <c r="O18" s="109">
        <v>617906.27307160408</v>
      </c>
      <c r="P18" s="109">
        <v>672371.29520841304</v>
      </c>
      <c r="Q18" s="109">
        <v>628500.08178582764</v>
      </c>
      <c r="R18" s="109">
        <v>556339.59036226117</v>
      </c>
      <c r="S18" s="109">
        <v>538380.43154763046</v>
      </c>
      <c r="T18" s="109">
        <v>506181.06602232996</v>
      </c>
      <c r="U18" s="109">
        <v>469567.9466615764</v>
      </c>
      <c r="V18" s="109">
        <v>3601277.3504799376</v>
      </c>
      <c r="W18" s="109">
        <v>4268809.4567605518</v>
      </c>
      <c r="X18" s="109">
        <v>4615079.8160011992</v>
      </c>
      <c r="Y18" s="109">
        <v>4206482.7345669409</v>
      </c>
      <c r="Z18" s="109">
        <v>3256310.2920779763</v>
      </c>
      <c r="AA18" s="109">
        <v>1958096.7504298345</v>
      </c>
      <c r="AB18" s="142">
        <v>848531.06129151792</v>
      </c>
      <c r="AC18" s="152">
        <v>42304082.211511761</v>
      </c>
      <c r="AD18" s="152"/>
    </row>
    <row r="19" spans="1:33" ht="15" x14ac:dyDescent="0.2">
      <c r="A19" s="192">
        <v>47908</v>
      </c>
      <c r="B19" s="193">
        <v>43635762.403080165</v>
      </c>
      <c r="C19" s="94" t="s">
        <v>35</v>
      </c>
      <c r="D19" s="95">
        <v>20</v>
      </c>
      <c r="E19" s="148">
        <v>16048.913394140836</v>
      </c>
      <c r="F19" s="149">
        <v>390.56369080977464</v>
      </c>
      <c r="G19" s="149">
        <v>0</v>
      </c>
      <c r="H19" s="149">
        <v>0</v>
      </c>
      <c r="I19" s="149">
        <v>55628.956485150389</v>
      </c>
      <c r="J19" s="149">
        <v>185360.16950362438</v>
      </c>
      <c r="K19" s="149">
        <v>212821.75647070605</v>
      </c>
      <c r="L19" s="149">
        <v>14766.907840447431</v>
      </c>
      <c r="M19" s="149">
        <v>20541.906097177234</v>
      </c>
      <c r="N19" s="149">
        <v>23723.495505123523</v>
      </c>
      <c r="O19" s="149">
        <v>27482.112293801103</v>
      </c>
      <c r="P19" s="149">
        <v>29684.282862192758</v>
      </c>
      <c r="Q19" s="149">
        <v>26511.840751801163</v>
      </c>
      <c r="R19" s="149">
        <v>24184.482074941559</v>
      </c>
      <c r="S19" s="149">
        <v>25229.983245526837</v>
      </c>
      <c r="T19" s="149">
        <v>25477.045520455478</v>
      </c>
      <c r="U19" s="149">
        <v>24633.36720555475</v>
      </c>
      <c r="V19" s="149">
        <v>144893.48018412568</v>
      </c>
      <c r="W19" s="149">
        <v>178569.9029522847</v>
      </c>
      <c r="X19" s="149">
        <v>194210.5330738815</v>
      </c>
      <c r="Y19" s="149">
        <v>173802.82347238032</v>
      </c>
      <c r="Z19" s="149">
        <v>132017.19503892076</v>
      </c>
      <c r="AA19" s="149">
        <v>71665.930054457844</v>
      </c>
      <c r="AB19" s="150">
        <v>24196.566509105913</v>
      </c>
      <c r="AC19" s="151">
        <v>32636844.284532201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5</v>
      </c>
      <c r="E20" s="145">
        <v>34712.420321026097</v>
      </c>
      <c r="F20" s="146">
        <v>10594.584523881147</v>
      </c>
      <c r="G20" s="146">
        <v>1036.2531513037395</v>
      </c>
      <c r="H20" s="146">
        <v>244.59879849958236</v>
      </c>
      <c r="I20" s="146">
        <v>19553.057359078317</v>
      </c>
      <c r="J20" s="146">
        <v>53914.137365377494</v>
      </c>
      <c r="K20" s="146">
        <v>115552.00677619442</v>
      </c>
      <c r="L20" s="146">
        <v>5112.8055212877698</v>
      </c>
      <c r="M20" s="146">
        <v>15694.425761948783</v>
      </c>
      <c r="N20" s="146">
        <v>22369.057502386211</v>
      </c>
      <c r="O20" s="146">
        <v>26380.969891314704</v>
      </c>
      <c r="P20" s="146">
        <v>28333.403505868842</v>
      </c>
      <c r="Q20" s="146">
        <v>26616.731870799907</v>
      </c>
      <c r="R20" s="146">
        <v>21558.292128283116</v>
      </c>
      <c r="S20" s="146">
        <v>16134.312350940661</v>
      </c>
      <c r="T20" s="146">
        <v>13648.106712572579</v>
      </c>
      <c r="U20" s="146">
        <v>11432.183531170898</v>
      </c>
      <c r="V20" s="146">
        <v>110701.37162449055</v>
      </c>
      <c r="W20" s="146">
        <v>146452.37851721604</v>
      </c>
      <c r="X20" s="146">
        <v>158466.88330312315</v>
      </c>
      <c r="Y20" s="146">
        <v>142634.85826691255</v>
      </c>
      <c r="Z20" s="146">
        <v>112688.79767518063</v>
      </c>
      <c r="AA20" s="146">
        <v>70186.46611922716</v>
      </c>
      <c r="AB20" s="147">
        <v>29903.885934219699</v>
      </c>
      <c r="AC20" s="152">
        <v>5969609.9425615203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6</v>
      </c>
      <c r="E21" s="143">
        <v>33096.891714490201</v>
      </c>
      <c r="F21" s="143">
        <v>8212.0696122921854</v>
      </c>
      <c r="G21" s="143">
        <v>56.611182629237504</v>
      </c>
      <c r="H21" s="143">
        <v>0</v>
      </c>
      <c r="I21" s="143">
        <v>107.64479525516316</v>
      </c>
      <c r="J21" s="143">
        <v>5248.7622968115229</v>
      </c>
      <c r="K21" s="143">
        <v>34971.042634276477</v>
      </c>
      <c r="L21" s="143">
        <v>0</v>
      </c>
      <c r="M21" s="143">
        <v>1632.9828641944919</v>
      </c>
      <c r="N21" s="143">
        <v>6281.6834530130545</v>
      </c>
      <c r="O21" s="143">
        <v>9997.638815012393</v>
      </c>
      <c r="P21" s="143">
        <v>11504.08692152259</v>
      </c>
      <c r="Q21" s="143">
        <v>12526.033832465184</v>
      </c>
      <c r="R21" s="143">
        <v>11725.12880860762</v>
      </c>
      <c r="S21" s="143">
        <v>7854.9905172619829</v>
      </c>
      <c r="T21" s="143">
        <v>6610.0151234428249</v>
      </c>
      <c r="U21" s="143">
        <v>6534.8524218382481</v>
      </c>
      <c r="V21" s="143">
        <v>88128.950013951704</v>
      </c>
      <c r="W21" s="143">
        <v>131311.63364178606</v>
      </c>
      <c r="X21" s="143">
        <v>153421.77778124256</v>
      </c>
      <c r="Y21" s="143">
        <v>141024.10184705246</v>
      </c>
      <c r="Z21" s="143">
        <v>102712.23559564547</v>
      </c>
      <c r="AA21" s="143">
        <v>51947.234408034405</v>
      </c>
      <c r="AB21" s="144">
        <v>13311.661050249249</v>
      </c>
      <c r="AC21" s="153">
        <v>5029308.1759864502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693121.71977488836</v>
      </c>
      <c r="F22" s="109">
        <v>110056.61410935433</v>
      </c>
      <c r="G22" s="109">
        <v>5520.9328522941223</v>
      </c>
      <c r="H22" s="109">
        <v>1222.9939924979117</v>
      </c>
      <c r="I22" s="109">
        <v>1210990.2852699303</v>
      </c>
      <c r="J22" s="109">
        <v>4008266.650680244</v>
      </c>
      <c r="K22" s="109">
        <v>5044021.4191007521</v>
      </c>
      <c r="L22" s="109">
        <v>320902.18441538746</v>
      </c>
      <c r="M22" s="109">
        <v>499108.14793845557</v>
      </c>
      <c r="N22" s="109">
        <v>624005.29833247978</v>
      </c>
      <c r="O22" s="109">
        <v>741532.92822266987</v>
      </c>
      <c r="P22" s="109">
        <v>804377.19630233489</v>
      </c>
      <c r="Q22" s="109">
        <v>738476.6773848139</v>
      </c>
      <c r="R22" s="109">
        <v>661831.87499189249</v>
      </c>
      <c r="S22" s="109">
        <v>632401.1697688119</v>
      </c>
      <c r="T22" s="109">
        <v>617441.53471262939</v>
      </c>
      <c r="U22" s="109">
        <v>589037.37629797903</v>
      </c>
      <c r="V22" s="109">
        <v>3980150.1618886767</v>
      </c>
      <c r="W22" s="109">
        <v>5091529.7534824908</v>
      </c>
      <c r="X22" s="109">
        <v>5597075.7446807008</v>
      </c>
      <c r="Y22" s="109">
        <v>5035375.3718644837</v>
      </c>
      <c r="Z22" s="109">
        <v>3820061.302728191</v>
      </c>
      <c r="AA22" s="109">
        <v>2095934.338133499</v>
      </c>
      <c r="AB22" s="142">
        <v>713320.72615471226</v>
      </c>
      <c r="AC22" s="152">
        <v>43635762.403080165</v>
      </c>
      <c r="AD22" s="152"/>
    </row>
    <row r="23" spans="1:33" ht="15" x14ac:dyDescent="0.2">
      <c r="A23" s="192">
        <v>47939</v>
      </c>
      <c r="B23" s="193">
        <v>42246992.451664209</v>
      </c>
      <c r="C23" s="94" t="s">
        <v>35</v>
      </c>
      <c r="D23" s="95">
        <v>20</v>
      </c>
      <c r="E23" s="148">
        <v>18902.516873821562</v>
      </c>
      <c r="F23" s="149">
        <v>1630.4499507554779</v>
      </c>
      <c r="G23" s="149">
        <v>0</v>
      </c>
      <c r="H23" s="149">
        <v>12.674006365585957</v>
      </c>
      <c r="I23" s="149">
        <v>39171.020431547702</v>
      </c>
      <c r="J23" s="149">
        <v>163883.78950900486</v>
      </c>
      <c r="K23" s="149">
        <v>187049.11993758145</v>
      </c>
      <c r="L23" s="149">
        <v>11523.152186276211</v>
      </c>
      <c r="M23" s="149">
        <v>15336.318903631349</v>
      </c>
      <c r="N23" s="149">
        <v>20341.991095088575</v>
      </c>
      <c r="O23" s="149">
        <v>23830.10615174934</v>
      </c>
      <c r="P23" s="149">
        <v>26075.272238752124</v>
      </c>
      <c r="Q23" s="149">
        <v>22350.345947230191</v>
      </c>
      <c r="R23" s="149">
        <v>19389.686737007672</v>
      </c>
      <c r="S23" s="149">
        <v>19361.255670339891</v>
      </c>
      <c r="T23" s="149">
        <v>19566.951127371543</v>
      </c>
      <c r="U23" s="149">
        <v>19855.654088048461</v>
      </c>
      <c r="V23" s="149">
        <v>137859.2191137764</v>
      </c>
      <c r="W23" s="149">
        <v>200503.01064614655</v>
      </c>
      <c r="X23" s="149">
        <v>219939.54797837028</v>
      </c>
      <c r="Y23" s="149">
        <v>197126.06577880296</v>
      </c>
      <c r="Z23" s="149">
        <v>151410.42651117148</v>
      </c>
      <c r="AA23" s="149">
        <v>82260.59306119394</v>
      </c>
      <c r="AB23" s="150">
        <v>24586.169958810977</v>
      </c>
      <c r="AC23" s="151">
        <v>32439306.758056894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31678.118375689166</v>
      </c>
      <c r="F24" s="146">
        <v>12573.592921893593</v>
      </c>
      <c r="G24" s="146">
        <v>4457.1142741885415</v>
      </c>
      <c r="H24" s="146">
        <v>1554.0585934096887</v>
      </c>
      <c r="I24" s="146">
        <v>19643.233755779216</v>
      </c>
      <c r="J24" s="146">
        <v>46866.955515406531</v>
      </c>
      <c r="K24" s="146">
        <v>80775.614153440663</v>
      </c>
      <c r="L24" s="146">
        <v>10822.758279920936</v>
      </c>
      <c r="M24" s="146">
        <v>22279.705152979615</v>
      </c>
      <c r="N24" s="146">
        <v>28219.679506223732</v>
      </c>
      <c r="O24" s="146">
        <v>30084.51650598476</v>
      </c>
      <c r="P24" s="146">
        <v>31229.82183712901</v>
      </c>
      <c r="Q24" s="146">
        <v>28190.119351267083</v>
      </c>
      <c r="R24" s="146">
        <v>22021.835931774491</v>
      </c>
      <c r="S24" s="146">
        <v>16275.137875435845</v>
      </c>
      <c r="T24" s="146">
        <v>13389.566479258472</v>
      </c>
      <c r="U24" s="146">
        <v>7693.8786207298981</v>
      </c>
      <c r="V24" s="146">
        <v>94443.947738775052</v>
      </c>
      <c r="W24" s="146">
        <v>159980.32645979535</v>
      </c>
      <c r="X24" s="146">
        <v>180753.93853935253</v>
      </c>
      <c r="Y24" s="146">
        <v>163389.47125106491</v>
      </c>
      <c r="Z24" s="146">
        <v>127802.80145218185</v>
      </c>
      <c r="AA24" s="146">
        <v>81224.862121961793</v>
      </c>
      <c r="AB24" s="147">
        <v>36635.965436917963</v>
      </c>
      <c r="AC24" s="152">
        <v>5007948.0805222429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6</v>
      </c>
      <c r="E25" s="143">
        <v>34930.710948306099</v>
      </c>
      <c r="F25" s="143">
        <v>11593.937582358341</v>
      </c>
      <c r="G25" s="143">
        <v>2855.8903766153185</v>
      </c>
      <c r="H25" s="143">
        <v>0</v>
      </c>
      <c r="I25" s="143">
        <v>2431.7553241249211</v>
      </c>
      <c r="J25" s="143">
        <v>7194.8396945318664</v>
      </c>
      <c r="K25" s="143">
        <v>10954.211468089596</v>
      </c>
      <c r="L25" s="143">
        <v>0</v>
      </c>
      <c r="M25" s="143">
        <v>3798.2777402798138</v>
      </c>
      <c r="N25" s="143">
        <v>9162.5307752701719</v>
      </c>
      <c r="O25" s="143">
        <v>10968.54426666023</v>
      </c>
      <c r="P25" s="143">
        <v>10222.042013683435</v>
      </c>
      <c r="Q25" s="143">
        <v>10069.749631274315</v>
      </c>
      <c r="R25" s="143">
        <v>8544.2583824231006</v>
      </c>
      <c r="S25" s="143">
        <v>6554.1634486338398</v>
      </c>
      <c r="T25" s="143">
        <v>6116.6498992113438</v>
      </c>
      <c r="U25" s="143">
        <v>7429.7682557995331</v>
      </c>
      <c r="V25" s="143">
        <v>57596.385005405114</v>
      </c>
      <c r="W25" s="143">
        <v>127219.96227158916</v>
      </c>
      <c r="X25" s="143">
        <v>157539.85586388453</v>
      </c>
      <c r="Y25" s="143">
        <v>144965.57691839605</v>
      </c>
      <c r="Z25" s="143">
        <v>105041.99673266109</v>
      </c>
      <c r="AA25" s="143">
        <v>53559.438812412322</v>
      </c>
      <c r="AB25" s="144">
        <v>11205.723435902008</v>
      </c>
      <c r="AC25" s="153">
        <v>4799737.6130850744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714347.07666902454</v>
      </c>
      <c r="F26" s="109">
        <v>152466.99619683396</v>
      </c>
      <c r="G26" s="109">
        <v>34963.799356446078</v>
      </c>
      <c r="H26" s="109">
        <v>6469.7145009504738</v>
      </c>
      <c r="I26" s="109">
        <v>876583.87559882051</v>
      </c>
      <c r="J26" s="109">
        <v>3508312.6504089148</v>
      </c>
      <c r="K26" s="109">
        <v>4129810.1241739294</v>
      </c>
      <c r="L26" s="109">
        <v>273754.07684520795</v>
      </c>
      <c r="M26" s="109">
        <v>418634.86512622435</v>
      </c>
      <c r="N26" s="109">
        <v>574693.72457828745</v>
      </c>
      <c r="O26" s="109">
        <v>662751.45465888723</v>
      </c>
      <c r="P26" s="109">
        <v>707756.98420565913</v>
      </c>
      <c r="Q26" s="109">
        <v>620185.89413731801</v>
      </c>
      <c r="R26" s="109">
        <v>527146.62876178999</v>
      </c>
      <c r="S26" s="109">
        <v>491650.64560034423</v>
      </c>
      <c r="T26" s="109">
        <v>481597.18785973283</v>
      </c>
      <c r="U26" s="109">
        <v>472467.20577868604</v>
      </c>
      <c r="V26" s="109">
        <v>3480538.4832630591</v>
      </c>
      <c r="W26" s="109">
        <v>5413301.2923916467</v>
      </c>
      <c r="X26" s="109">
        <v>6067045.8489081226</v>
      </c>
      <c r="Y26" s="109">
        <v>5465872.6620906955</v>
      </c>
      <c r="Z26" s="109">
        <v>4169671.7164281239</v>
      </c>
      <c r="AA26" s="109">
        <v>2291467.9425861998</v>
      </c>
      <c r="AB26" s="142">
        <v>705501.60153930332</v>
      </c>
      <c r="AC26" s="152">
        <v>42246992.451664209</v>
      </c>
      <c r="AD26" s="152"/>
    </row>
    <row r="27" spans="1:33" ht="15" x14ac:dyDescent="0.2">
      <c r="A27" s="192">
        <v>47969</v>
      </c>
      <c r="B27" s="193">
        <v>46311744.377107956</v>
      </c>
      <c r="C27" s="94" t="s">
        <v>35</v>
      </c>
      <c r="D27" s="95">
        <v>20</v>
      </c>
      <c r="E27" s="148">
        <v>17870.657112114441</v>
      </c>
      <c r="F27" s="149">
        <v>1667.6500980977405</v>
      </c>
      <c r="G27" s="149">
        <v>0</v>
      </c>
      <c r="H27" s="149">
        <v>268.42083690646973</v>
      </c>
      <c r="I27" s="149">
        <v>52272.257055805887</v>
      </c>
      <c r="J27" s="149">
        <v>169770.07301297536</v>
      </c>
      <c r="K27" s="149">
        <v>208140.7552678356</v>
      </c>
      <c r="L27" s="149">
        <v>19748.933605558228</v>
      </c>
      <c r="M27" s="149">
        <v>27258.080560697043</v>
      </c>
      <c r="N27" s="149">
        <v>31479.484677857909</v>
      </c>
      <c r="O27" s="149">
        <v>35602.202705620992</v>
      </c>
      <c r="P27" s="149">
        <v>38172.120414418438</v>
      </c>
      <c r="Q27" s="149">
        <v>34864.157509017838</v>
      </c>
      <c r="R27" s="149">
        <v>31976.835060345955</v>
      </c>
      <c r="S27" s="149">
        <v>33025.374981917856</v>
      </c>
      <c r="T27" s="149">
        <v>32905.401543756278</v>
      </c>
      <c r="U27" s="149">
        <v>31802.485874149239</v>
      </c>
      <c r="V27" s="149">
        <v>148600.22000690232</v>
      </c>
      <c r="W27" s="149">
        <v>183414.9945019366</v>
      </c>
      <c r="X27" s="149">
        <v>193994.23186079398</v>
      </c>
      <c r="Y27" s="149">
        <v>170438.28906419149</v>
      </c>
      <c r="Z27" s="149">
        <v>129307.85347193644</v>
      </c>
      <c r="AA27" s="149">
        <v>70449.517208416029</v>
      </c>
      <c r="AB27" s="150">
        <v>23029.790013226251</v>
      </c>
      <c r="AC27" s="151">
        <v>33721195.72888957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5</v>
      </c>
      <c r="E28" s="145">
        <v>34748.900516487534</v>
      </c>
      <c r="F28" s="146">
        <v>7790.2970302696331</v>
      </c>
      <c r="G28" s="146">
        <v>496.48530352622026</v>
      </c>
      <c r="H28" s="146">
        <v>2.3644980302313341</v>
      </c>
      <c r="I28" s="146">
        <v>18101.532008520102</v>
      </c>
      <c r="J28" s="146">
        <v>47542.568608517759</v>
      </c>
      <c r="K28" s="146">
        <v>112727.54500470533</v>
      </c>
      <c r="L28" s="146">
        <v>7424.2837644905076</v>
      </c>
      <c r="M28" s="146">
        <v>20498.726695344198</v>
      </c>
      <c r="N28" s="146">
        <v>28282.266693099264</v>
      </c>
      <c r="O28" s="146">
        <v>33328.699683299121</v>
      </c>
      <c r="P28" s="146">
        <v>34994.824732924993</v>
      </c>
      <c r="Q28" s="146">
        <v>32702.291838029181</v>
      </c>
      <c r="R28" s="146">
        <v>27209.502653409159</v>
      </c>
      <c r="S28" s="146">
        <v>20790.526273017746</v>
      </c>
      <c r="T28" s="146">
        <v>16683.448886548795</v>
      </c>
      <c r="U28" s="146">
        <v>14118.55801559612</v>
      </c>
      <c r="V28" s="146">
        <v>105985.88781596227</v>
      </c>
      <c r="W28" s="146">
        <v>142368.68024867016</v>
      </c>
      <c r="X28" s="146">
        <v>156110.72712102273</v>
      </c>
      <c r="Y28" s="146">
        <v>141628.31751556954</v>
      </c>
      <c r="Z28" s="146">
        <v>109579.99104359352</v>
      </c>
      <c r="AA28" s="146">
        <v>67674.183503124819</v>
      </c>
      <c r="AB28" s="147">
        <v>26732.871097480605</v>
      </c>
      <c r="AC28" s="152">
        <v>6037617.4027561974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6</v>
      </c>
      <c r="E29" s="143">
        <v>30090.330354753049</v>
      </c>
      <c r="F29" s="143">
        <v>7415.0986018084504</v>
      </c>
      <c r="G29" s="143">
        <v>241.80357286091501</v>
      </c>
      <c r="H29" s="143">
        <v>0</v>
      </c>
      <c r="I29" s="143">
        <v>10610.376537510376</v>
      </c>
      <c r="J29" s="143">
        <v>35002.629562151786</v>
      </c>
      <c r="K29" s="143">
        <v>63314.10614372274</v>
      </c>
      <c r="L29" s="143">
        <v>19426.322728427607</v>
      </c>
      <c r="M29" s="143">
        <v>18586.136915965719</v>
      </c>
      <c r="N29" s="143">
        <v>19700.840165371323</v>
      </c>
      <c r="O29" s="143">
        <v>23568.585139791379</v>
      </c>
      <c r="P29" s="143">
        <v>26190.61348868124</v>
      </c>
      <c r="Q29" s="143">
        <v>24997.893268562791</v>
      </c>
      <c r="R29" s="143">
        <v>23564.702263540043</v>
      </c>
      <c r="S29" s="143">
        <v>24405.777916161707</v>
      </c>
      <c r="T29" s="143">
        <v>25393.49043737493</v>
      </c>
      <c r="U29" s="143">
        <v>24522.361119403791</v>
      </c>
      <c r="V29" s="143">
        <v>94517.110618904495</v>
      </c>
      <c r="W29" s="143">
        <v>139586.66406665015</v>
      </c>
      <c r="X29" s="143">
        <v>161289.25538988379</v>
      </c>
      <c r="Y29" s="143">
        <v>147186.0990714425</v>
      </c>
      <c r="Z29" s="143">
        <v>108952.57837733846</v>
      </c>
      <c r="AA29" s="143">
        <v>53916.153264916953</v>
      </c>
      <c r="AB29" s="144">
        <v>9676.2785718069626</v>
      </c>
      <c r="AC29" s="153">
        <v>6552931.2454621848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711699.62695324479</v>
      </c>
      <c r="F30" s="109">
        <v>116795.07872415369</v>
      </c>
      <c r="G30" s="109">
        <v>3933.2479547965913</v>
      </c>
      <c r="H30" s="109">
        <v>5380.2392282805513</v>
      </c>
      <c r="I30" s="109">
        <v>1199615.0603837806</v>
      </c>
      <c r="J30" s="109">
        <v>3843130.0806750068</v>
      </c>
      <c r="K30" s="109">
        <v>5106337.4672425753</v>
      </c>
      <c r="L30" s="109">
        <v>548658.02730418276</v>
      </c>
      <c r="M30" s="109">
        <v>759172.06618645624</v>
      </c>
      <c r="N30" s="109">
        <v>889206.06801488239</v>
      </c>
      <c r="O30" s="109">
        <v>1020099.0633676638</v>
      </c>
      <c r="P30" s="109">
        <v>1095560.2128850811</v>
      </c>
      <c r="Q30" s="109">
        <v>1010781.9689818794</v>
      </c>
      <c r="R30" s="109">
        <v>916972.42805520515</v>
      </c>
      <c r="S30" s="109">
        <v>910894.7985004161</v>
      </c>
      <c r="T30" s="109">
        <v>893886.21793211915</v>
      </c>
      <c r="U30" s="109">
        <v>853776.67427738814</v>
      </c>
      <c r="V30" s="109">
        <v>4069036.5029312847</v>
      </c>
      <c r="W30" s="109">
        <v>5217663.2756819837</v>
      </c>
      <c r="X30" s="109">
        <v>5628173.8051602961</v>
      </c>
      <c r="Y30" s="109">
        <v>5000023.9632903328</v>
      </c>
      <c r="Z30" s="109">
        <v>3787772.4949207273</v>
      </c>
      <c r="AA30" s="109">
        <v>2070858.1812734464</v>
      </c>
      <c r="AB30" s="142">
        <v>652317.82718276978</v>
      </c>
      <c r="AC30" s="152">
        <v>46311744.377107956</v>
      </c>
      <c r="AD30" s="152"/>
    </row>
    <row r="31" spans="1:33" ht="15" x14ac:dyDescent="0.2">
      <c r="A31" s="192">
        <v>48000</v>
      </c>
      <c r="B31" s="193">
        <v>41397058.107959129</v>
      </c>
      <c r="C31" s="94" t="s">
        <v>35</v>
      </c>
      <c r="D31" s="95">
        <v>18</v>
      </c>
      <c r="E31" s="148">
        <v>23706.174021121253</v>
      </c>
      <c r="F31" s="149">
        <v>5703.6335040744179</v>
      </c>
      <c r="G31" s="149">
        <v>262.37116250763762</v>
      </c>
      <c r="H31" s="149">
        <v>1298.3187393686953</v>
      </c>
      <c r="I31" s="149">
        <v>39811.948795651857</v>
      </c>
      <c r="J31" s="149">
        <v>151019.49751779527</v>
      </c>
      <c r="K31" s="149">
        <v>184752.3172179526</v>
      </c>
      <c r="L31" s="149">
        <v>10646.532016413767</v>
      </c>
      <c r="M31" s="149">
        <v>16676.30939021114</v>
      </c>
      <c r="N31" s="149">
        <v>21221.204104394692</v>
      </c>
      <c r="O31" s="149">
        <v>25234.36031089563</v>
      </c>
      <c r="P31" s="149">
        <v>28098.497373192582</v>
      </c>
      <c r="Q31" s="149">
        <v>24395.715082255861</v>
      </c>
      <c r="R31" s="149">
        <v>21334.648407788703</v>
      </c>
      <c r="S31" s="149">
        <v>21513.271112635524</v>
      </c>
      <c r="T31" s="149">
        <v>20415.607986143794</v>
      </c>
      <c r="U31" s="149">
        <v>19680.202614834565</v>
      </c>
      <c r="V31" s="149">
        <v>137890.54311059811</v>
      </c>
      <c r="W31" s="149">
        <v>198034.05652879155</v>
      </c>
      <c r="X31" s="149">
        <v>224222.00088973582</v>
      </c>
      <c r="Y31" s="149">
        <v>202605.53269128985</v>
      </c>
      <c r="Z31" s="149">
        <v>154376.4948065702</v>
      </c>
      <c r="AA31" s="149">
        <v>86608.122749464441</v>
      </c>
      <c r="AB31" s="150">
        <v>28624.781295243942</v>
      </c>
      <c r="AC31" s="151">
        <v>29666378.545720775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42853.034762923598</v>
      </c>
      <c r="F32" s="146">
        <v>19468.028450250946</v>
      </c>
      <c r="G32" s="146">
        <v>5970.1599506274115</v>
      </c>
      <c r="H32" s="146">
        <v>4080.5439687251046</v>
      </c>
      <c r="I32" s="146">
        <v>22878.918659713971</v>
      </c>
      <c r="J32" s="146">
        <v>52773.664774295765</v>
      </c>
      <c r="K32" s="146">
        <v>87144.124460428429</v>
      </c>
      <c r="L32" s="146">
        <v>3624.5148340853766</v>
      </c>
      <c r="M32" s="146">
        <v>11389.484428312813</v>
      </c>
      <c r="N32" s="146">
        <v>16290.126793314617</v>
      </c>
      <c r="O32" s="146">
        <v>20252.746599749498</v>
      </c>
      <c r="P32" s="146">
        <v>22117.542526934423</v>
      </c>
      <c r="Q32" s="146">
        <v>21699.181619147981</v>
      </c>
      <c r="R32" s="146">
        <v>16415.396195391688</v>
      </c>
      <c r="S32" s="146">
        <v>12196.710380453944</v>
      </c>
      <c r="T32" s="146">
        <v>8859.7970508371454</v>
      </c>
      <c r="U32" s="146">
        <v>6720.8656408904308</v>
      </c>
      <c r="V32" s="146">
        <v>88308.520580281634</v>
      </c>
      <c r="W32" s="146">
        <v>151204.56190422163</v>
      </c>
      <c r="X32" s="146">
        <v>182794.28598581607</v>
      </c>
      <c r="Y32" s="146">
        <v>165888.89065815706</v>
      </c>
      <c r="Z32" s="146">
        <v>132388.97501499698</v>
      </c>
      <c r="AA32" s="146">
        <v>82835.821537019277</v>
      </c>
      <c r="AB32" s="147">
        <v>37506.30945499341</v>
      </c>
      <c r="AC32" s="152">
        <v>4862648.8249262758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8</v>
      </c>
      <c r="E33" s="143">
        <v>39303.67010695755</v>
      </c>
      <c r="F33" s="143">
        <v>14655.160284345513</v>
      </c>
      <c r="G33" s="143">
        <v>4556.6615653923518</v>
      </c>
      <c r="H33" s="143">
        <v>0</v>
      </c>
      <c r="I33" s="143">
        <v>2497.0097743280085</v>
      </c>
      <c r="J33" s="143">
        <v>6757.0430855013528</v>
      </c>
      <c r="K33" s="143">
        <v>9566.5902787632131</v>
      </c>
      <c r="L33" s="143">
        <v>0</v>
      </c>
      <c r="M33" s="143">
        <v>1163.2769453087974</v>
      </c>
      <c r="N33" s="143">
        <v>5321.7777883506214</v>
      </c>
      <c r="O33" s="143">
        <v>6735.8556198148035</v>
      </c>
      <c r="P33" s="143">
        <v>10435.157677376621</v>
      </c>
      <c r="Q33" s="143">
        <v>12173.333558720506</v>
      </c>
      <c r="R33" s="143">
        <v>9682.8221533514225</v>
      </c>
      <c r="S33" s="143">
        <v>7207.7150018994516</v>
      </c>
      <c r="T33" s="143">
        <v>6681.3488194646725</v>
      </c>
      <c r="U33" s="143">
        <v>7631.4144518099883</v>
      </c>
      <c r="V33" s="143">
        <v>68709.158478039113</v>
      </c>
      <c r="W33" s="143">
        <v>132309.39737565661</v>
      </c>
      <c r="X33" s="143">
        <v>168385.43293514207</v>
      </c>
      <c r="Y33" s="143">
        <v>155113.98247643642</v>
      </c>
      <c r="Z33" s="143">
        <v>113749.35616170142</v>
      </c>
      <c r="AA33" s="143">
        <v>59609.383863502699</v>
      </c>
      <c r="AB33" s="144">
        <v>16258.293762147016</v>
      </c>
      <c r="AC33" s="153">
        <v>6868030.7373120803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912552.63228753733</v>
      </c>
      <c r="F34" s="109">
        <v>297778.79914910742</v>
      </c>
      <c r="G34" s="109">
        <v>65056.613250785937</v>
      </c>
      <c r="H34" s="109">
        <v>39691.913183536934</v>
      </c>
      <c r="I34" s="109">
        <v>828106.83115521329</v>
      </c>
      <c r="J34" s="109">
        <v>2983501.9591015088</v>
      </c>
      <c r="K34" s="109">
        <v>3750650.9299949659</v>
      </c>
      <c r="L34" s="109">
        <v>206135.63563178931</v>
      </c>
      <c r="M34" s="109">
        <v>355037.72229952214</v>
      </c>
      <c r="N34" s="109">
        <v>489716.40335916786</v>
      </c>
      <c r="O34" s="109">
        <v>589116.31695363775</v>
      </c>
      <c r="P34" s="109">
        <v>677724.38424421707</v>
      </c>
      <c r="Q34" s="109">
        <v>623306.26642696152</v>
      </c>
      <c r="R34" s="109">
        <v>527147.83334857482</v>
      </c>
      <c r="S34" s="109">
        <v>493687.4415644508</v>
      </c>
      <c r="T34" s="109">
        <v>456370.92250965425</v>
      </c>
      <c r="U34" s="109">
        <v>442178.42524506379</v>
      </c>
      <c r="V34" s="109">
        <v>3384937.1261362052</v>
      </c>
      <c r="W34" s="109">
        <v>5227906.4441403877</v>
      </c>
      <c r="X34" s="109">
        <v>6114256.6234396454</v>
      </c>
      <c r="Y34" s="109">
        <v>5551367.0108873369</v>
      </c>
      <c r="Z34" s="109">
        <v>4218327.6558718625</v>
      </c>
      <c r="AA34" s="109">
        <v>2367164.5665464588</v>
      </c>
      <c r="AB34" s="142">
        <v>795337.65123154072</v>
      </c>
      <c r="AC34" s="152">
        <v>41397058.107959129</v>
      </c>
      <c r="AD34" s="152"/>
    </row>
    <row r="35" spans="1:33" ht="15" x14ac:dyDescent="0.2">
      <c r="A35" s="192">
        <v>48030</v>
      </c>
      <c r="B35" s="193">
        <v>42909639.336201511</v>
      </c>
      <c r="C35" s="94" t="s">
        <v>35</v>
      </c>
      <c r="D35" s="95">
        <v>23</v>
      </c>
      <c r="E35" s="148">
        <v>20095.9676779443</v>
      </c>
      <c r="F35" s="149">
        <v>2827.6554308381187</v>
      </c>
      <c r="G35" s="149">
        <v>0</v>
      </c>
      <c r="H35" s="149">
        <v>431.63661564202249</v>
      </c>
      <c r="I35" s="149">
        <v>45336.981728530256</v>
      </c>
      <c r="J35" s="149">
        <v>142670.47767219949</v>
      </c>
      <c r="K35" s="149">
        <v>186929.23798266999</v>
      </c>
      <c r="L35" s="149">
        <v>15178.685743616077</v>
      </c>
      <c r="M35" s="149">
        <v>21470.245036857214</v>
      </c>
      <c r="N35" s="149">
        <v>25178.027789050313</v>
      </c>
      <c r="O35" s="149">
        <v>29255.996507906493</v>
      </c>
      <c r="P35" s="149">
        <v>31233.887372962345</v>
      </c>
      <c r="Q35" s="149">
        <v>28385.133820339564</v>
      </c>
      <c r="R35" s="149">
        <v>25713.570848669486</v>
      </c>
      <c r="S35" s="149">
        <v>27561.867195618473</v>
      </c>
      <c r="T35" s="149">
        <v>28550.490476652096</v>
      </c>
      <c r="U35" s="149">
        <v>27444.450778992432</v>
      </c>
      <c r="V35" s="149">
        <v>135935.60367854725</v>
      </c>
      <c r="W35" s="149">
        <v>162855.55043036895</v>
      </c>
      <c r="X35" s="149">
        <v>183420.76998953789</v>
      </c>
      <c r="Y35" s="149">
        <v>165491.34499984141</v>
      </c>
      <c r="Z35" s="149">
        <v>124681.48497008419</v>
      </c>
      <c r="AA35" s="149">
        <v>70004.452683302123</v>
      </c>
      <c r="AB35" s="150">
        <v>26261.113306282812</v>
      </c>
      <c r="AC35" s="151">
        <v>35119036.552938424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4</v>
      </c>
      <c r="E36" s="145">
        <v>34343.339114362389</v>
      </c>
      <c r="F36" s="146">
        <v>12816.568450732897</v>
      </c>
      <c r="G36" s="146">
        <v>3434.9536664899206</v>
      </c>
      <c r="H36" s="146">
        <v>2908.7815884488809</v>
      </c>
      <c r="I36" s="146">
        <v>21302.671861432987</v>
      </c>
      <c r="J36" s="146">
        <v>45196.462550454831</v>
      </c>
      <c r="K36" s="146">
        <v>104656.69754981493</v>
      </c>
      <c r="L36" s="146">
        <v>9296.8558991872105</v>
      </c>
      <c r="M36" s="146">
        <v>17151.336483844727</v>
      </c>
      <c r="N36" s="146">
        <v>22201.861828781952</v>
      </c>
      <c r="O36" s="146">
        <v>26885.571822879196</v>
      </c>
      <c r="P36" s="146">
        <v>28609.902944654488</v>
      </c>
      <c r="Q36" s="146">
        <v>26576.971302798738</v>
      </c>
      <c r="R36" s="146">
        <v>21776.593246864501</v>
      </c>
      <c r="S36" s="146">
        <v>16087.680515286484</v>
      </c>
      <c r="T36" s="146">
        <v>12815.074281981621</v>
      </c>
      <c r="U36" s="146">
        <v>11310.900505202968</v>
      </c>
      <c r="V36" s="146">
        <v>107735.56189958402</v>
      </c>
      <c r="W36" s="146">
        <v>135922.40964804191</v>
      </c>
      <c r="X36" s="146">
        <v>151952.70982719786</v>
      </c>
      <c r="Y36" s="146">
        <v>138595.57984852645</v>
      </c>
      <c r="Z36" s="146">
        <v>107979.90725180622</v>
      </c>
      <c r="AA36" s="146">
        <v>68189.979577155231</v>
      </c>
      <c r="AB36" s="147">
        <v>31830.989735280611</v>
      </c>
      <c r="AC36" s="152">
        <v>4638317.4456032449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4</v>
      </c>
      <c r="E37" s="143">
        <v>35409.66744340444</v>
      </c>
      <c r="F37" s="143">
        <v>11164.041509071043</v>
      </c>
      <c r="G37" s="143">
        <v>0</v>
      </c>
      <c r="H37" s="143">
        <v>0</v>
      </c>
      <c r="I37" s="143">
        <v>0</v>
      </c>
      <c r="J37" s="143">
        <v>2894.7135219179327</v>
      </c>
      <c r="K37" s="143">
        <v>35040.032784687515</v>
      </c>
      <c r="L37" s="143">
        <v>0</v>
      </c>
      <c r="M37" s="143">
        <v>502.01576065566036</v>
      </c>
      <c r="N37" s="143">
        <v>5771.8203550089083</v>
      </c>
      <c r="O37" s="143">
        <v>9586.6174702616117</v>
      </c>
      <c r="P37" s="143">
        <v>11723.884161914379</v>
      </c>
      <c r="Q37" s="143">
        <v>12339.770042781687</v>
      </c>
      <c r="R37" s="143">
        <v>9621.0503034585854</v>
      </c>
      <c r="S37" s="143">
        <v>5779.5742097445182</v>
      </c>
      <c r="T37" s="143">
        <v>4715.868222845078</v>
      </c>
      <c r="U37" s="143">
        <v>3201.8129175654321</v>
      </c>
      <c r="V37" s="143">
        <v>77546.304979656576</v>
      </c>
      <c r="W37" s="143">
        <v>114269.83481688963</v>
      </c>
      <c r="X37" s="143">
        <v>145007.19058286204</v>
      </c>
      <c r="Y37" s="143">
        <v>137204.41683871808</v>
      </c>
      <c r="Z37" s="143">
        <v>101400.91940421973</v>
      </c>
      <c r="AA37" s="143">
        <v>51252.567569708379</v>
      </c>
      <c r="AB37" s="144">
        <v>13639.231519589301</v>
      </c>
      <c r="AC37" s="153">
        <v>3152285.3376598419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741219.28282378614</v>
      </c>
      <c r="F38" s="109">
        <v>160958.51474849248</v>
      </c>
      <c r="G38" s="109">
        <v>13739.814665959682</v>
      </c>
      <c r="H38" s="109">
        <v>21562.768513562041</v>
      </c>
      <c r="I38" s="109">
        <v>1127961.267201928</v>
      </c>
      <c r="J38" s="109">
        <v>3473785.6907500788</v>
      </c>
      <c r="K38" s="109">
        <v>4858159.3949394198</v>
      </c>
      <c r="L38" s="109">
        <v>386297.19569991861</v>
      </c>
      <c r="M38" s="109">
        <v>564429.04482571746</v>
      </c>
      <c r="N38" s="109">
        <v>690989.36788332066</v>
      </c>
      <c r="O38" s="109">
        <v>818776.67685441254</v>
      </c>
      <c r="P38" s="109">
        <v>879714.55800440942</v>
      </c>
      <c r="Q38" s="109">
        <v>808525.04325013177</v>
      </c>
      <c r="R38" s="109">
        <v>717002.70372069057</v>
      </c>
      <c r="S38" s="109">
        <v>721391.96439934894</v>
      </c>
      <c r="T38" s="109">
        <v>726785.05098230497</v>
      </c>
      <c r="U38" s="109">
        <v>689273.22160789953</v>
      </c>
      <c r="V38" s="109">
        <v>3867646.3521235492</v>
      </c>
      <c r="W38" s="109">
        <v>4746446.6377582122</v>
      </c>
      <c r="X38" s="109">
        <v>5406517.3113996116</v>
      </c>
      <c r="Y38" s="109">
        <v>4909500.921745331</v>
      </c>
      <c r="Z38" s="109">
        <v>3705197.4609360402</v>
      </c>
      <c r="AA38" s="109">
        <v>2087872.6003034033</v>
      </c>
      <c r="AB38" s="142">
        <v>785886.49106398423</v>
      </c>
      <c r="AC38" s="152">
        <v>42909639.336201511</v>
      </c>
      <c r="AD38" s="152"/>
    </row>
    <row r="39" spans="1:33" ht="15" x14ac:dyDescent="0.2">
      <c r="A39" s="192">
        <v>48061</v>
      </c>
      <c r="B39" s="193">
        <v>44798412.927587226</v>
      </c>
      <c r="C39" s="94" t="s">
        <v>35</v>
      </c>
      <c r="D39" s="95">
        <v>19</v>
      </c>
      <c r="E39" s="148">
        <v>22264.139629350662</v>
      </c>
      <c r="F39" s="149">
        <v>4925.8579362145756</v>
      </c>
      <c r="G39" s="149">
        <v>726.27714710715713</v>
      </c>
      <c r="H39" s="149">
        <v>3553.3526301861457</v>
      </c>
      <c r="I39" s="149">
        <v>58035.88444161506</v>
      </c>
      <c r="J39" s="149">
        <v>176117.92057780302</v>
      </c>
      <c r="K39" s="149">
        <v>211093.65511921421</v>
      </c>
      <c r="L39" s="149">
        <v>19182.928038477414</v>
      </c>
      <c r="M39" s="149">
        <v>26870.29177321924</v>
      </c>
      <c r="N39" s="149">
        <v>30554.058669995527</v>
      </c>
      <c r="O39" s="149">
        <v>34837.687986294972</v>
      </c>
      <c r="P39" s="149">
        <v>37083.104526696814</v>
      </c>
      <c r="Q39" s="149">
        <v>33343.527822335345</v>
      </c>
      <c r="R39" s="149">
        <v>30759.547990212988</v>
      </c>
      <c r="S39" s="149">
        <v>31743.37653564752</v>
      </c>
      <c r="T39" s="149">
        <v>31581.095439662997</v>
      </c>
      <c r="U39" s="149">
        <v>30716.653494239134</v>
      </c>
      <c r="V39" s="149">
        <v>145748.46381093442</v>
      </c>
      <c r="W39" s="149">
        <v>177463.22702144244</v>
      </c>
      <c r="X39" s="149">
        <v>193780.87055992664</v>
      </c>
      <c r="Y39" s="149">
        <v>173977.27232446623</v>
      </c>
      <c r="Z39" s="149">
        <v>130800.74883442857</v>
      </c>
      <c r="AA39" s="149">
        <v>74465.79807622706</v>
      </c>
      <c r="AB39" s="150">
        <v>27782.374462624557</v>
      </c>
      <c r="AC39" s="151">
        <v>32440754.182118133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5</v>
      </c>
      <c r="E40" s="145">
        <v>41449.29157469012</v>
      </c>
      <c r="F40" s="146">
        <v>15877.135630475756</v>
      </c>
      <c r="G40" s="146">
        <v>5282.4730044214512</v>
      </c>
      <c r="H40" s="146">
        <v>5444.5321135481699</v>
      </c>
      <c r="I40" s="146">
        <v>25385.216304614602</v>
      </c>
      <c r="J40" s="146">
        <v>54660.345239914845</v>
      </c>
      <c r="K40" s="146">
        <v>116956.14949518061</v>
      </c>
      <c r="L40" s="146">
        <v>9376.2013885119468</v>
      </c>
      <c r="M40" s="146">
        <v>20686.791853164883</v>
      </c>
      <c r="N40" s="146">
        <v>28228.330294143572</v>
      </c>
      <c r="O40" s="146">
        <v>32795.445300690284</v>
      </c>
      <c r="P40" s="146">
        <v>34965.178271292381</v>
      </c>
      <c r="Q40" s="146">
        <v>32498.55442716198</v>
      </c>
      <c r="R40" s="146">
        <v>26515.055890377513</v>
      </c>
      <c r="S40" s="146">
        <v>20182.422346341984</v>
      </c>
      <c r="T40" s="146">
        <v>16379.168780507798</v>
      </c>
      <c r="U40" s="146">
        <v>13807.996984538275</v>
      </c>
      <c r="V40" s="146">
        <v>105599.86205192129</v>
      </c>
      <c r="W40" s="146">
        <v>139813.03977182711</v>
      </c>
      <c r="X40" s="146">
        <v>158335.00785494474</v>
      </c>
      <c r="Y40" s="146">
        <v>145173.96591137227</v>
      </c>
      <c r="Z40" s="146">
        <v>113402.57553405098</v>
      </c>
      <c r="AA40" s="146">
        <v>69932.694148273134</v>
      </c>
      <c r="AB40" s="147">
        <v>30867.121655642717</v>
      </c>
      <c r="AC40" s="152">
        <v>6318072.7791380435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7</v>
      </c>
      <c r="E41" s="143">
        <v>35744.547335843636</v>
      </c>
      <c r="F41" s="143">
        <v>10757.665591275405</v>
      </c>
      <c r="G41" s="143">
        <v>486.62128001424054</v>
      </c>
      <c r="H41" s="143">
        <v>0</v>
      </c>
      <c r="I41" s="143">
        <v>624.75600038735752</v>
      </c>
      <c r="J41" s="143">
        <v>5506.4925077792641</v>
      </c>
      <c r="K41" s="143">
        <v>35200.946267783875</v>
      </c>
      <c r="L41" s="143">
        <v>507.01109547553853</v>
      </c>
      <c r="M41" s="143">
        <v>4984.738341762185</v>
      </c>
      <c r="N41" s="143">
        <v>10660.134595062767</v>
      </c>
      <c r="O41" s="143">
        <v>15548.661783136642</v>
      </c>
      <c r="P41" s="143">
        <v>17735.386990055926</v>
      </c>
      <c r="Q41" s="143">
        <v>18259.356642459734</v>
      </c>
      <c r="R41" s="143">
        <v>15575.583112354489</v>
      </c>
      <c r="S41" s="143">
        <v>10977.043693594718</v>
      </c>
      <c r="T41" s="143">
        <v>9490.2318377938354</v>
      </c>
      <c r="U41" s="143">
        <v>8240.2044125920256</v>
      </c>
      <c r="V41" s="143">
        <v>79856.009190362049</v>
      </c>
      <c r="W41" s="143">
        <v>123107.24727466349</v>
      </c>
      <c r="X41" s="143">
        <v>151089.82660935938</v>
      </c>
      <c r="Y41" s="143">
        <v>140000.35728930769</v>
      </c>
      <c r="Z41" s="143">
        <v>103572.99192232823</v>
      </c>
      <c r="AA41" s="143">
        <v>53505.738183236113</v>
      </c>
      <c r="AB41" s="144">
        <v>11366.44323352133</v>
      </c>
      <c r="AC41" s="153">
        <v>6039585.9663310489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880476.94218201865</v>
      </c>
      <c r="F42" s="109">
        <v>248280.63807938353</v>
      </c>
      <c r="G42" s="109">
        <v>43617.97977724293</v>
      </c>
      <c r="H42" s="109">
        <v>94736.360541277623</v>
      </c>
      <c r="I42" s="109">
        <v>1233981.1779164704</v>
      </c>
      <c r="J42" s="109">
        <v>3658087.6647322862</v>
      </c>
      <c r="K42" s="109">
        <v>4841966.8186154608</v>
      </c>
      <c r="L42" s="109">
        <v>414905.71734195936</v>
      </c>
      <c r="M42" s="109">
        <v>648862.67134932522</v>
      </c>
      <c r="N42" s="109">
        <v>796289.70836607227</v>
      </c>
      <c r="O42" s="109">
        <v>934733.93072501232</v>
      </c>
      <c r="P42" s="109">
        <v>1003552.5862940928</v>
      </c>
      <c r="Q42" s="109">
        <v>923835.29725739954</v>
      </c>
      <c r="R42" s="109">
        <v>826035.77305241581</v>
      </c>
      <c r="S42" s="109">
        <v>780875.57176417578</v>
      </c>
      <c r="T42" s="109">
        <v>748368.2801206928</v>
      </c>
      <c r="U42" s="109">
        <v>710337.83220137912</v>
      </c>
      <c r="V42" s="109">
        <v>3856212.1869998947</v>
      </c>
      <c r="W42" s="109">
        <v>4932617.2431891859</v>
      </c>
      <c r="X42" s="109">
        <v>5531140.3661788451</v>
      </c>
      <c r="Y42" s="109">
        <v>5011440.5047468739</v>
      </c>
      <c r="Z42" s="109">
        <v>3777238.0489806957</v>
      </c>
      <c r="AA42" s="109">
        <v>2139053.8014723323</v>
      </c>
      <c r="AB42" s="142">
        <v>761765.8257027294</v>
      </c>
      <c r="AC42" s="152">
        <v>44798412.927587226</v>
      </c>
      <c r="AD42" s="152"/>
    </row>
    <row r="43" spans="1:33" ht="15" x14ac:dyDescent="0.2">
      <c r="A43" s="192">
        <v>48092</v>
      </c>
      <c r="B43" s="193">
        <v>42184900.136883341</v>
      </c>
      <c r="C43" s="94" t="s">
        <v>35</v>
      </c>
      <c r="D43" s="95">
        <v>22</v>
      </c>
      <c r="E43" s="148">
        <v>18632.712894162196</v>
      </c>
      <c r="F43" s="149">
        <v>1825.3370787027604</v>
      </c>
      <c r="G43" s="149">
        <v>0</v>
      </c>
      <c r="H43" s="149">
        <v>80.691769320226754</v>
      </c>
      <c r="I43" s="149">
        <v>46749.478634533072</v>
      </c>
      <c r="J43" s="149">
        <v>163411.35137239282</v>
      </c>
      <c r="K43" s="149">
        <v>199790.72993700361</v>
      </c>
      <c r="L43" s="149">
        <v>14308.119365425495</v>
      </c>
      <c r="M43" s="149">
        <v>19569.228220212044</v>
      </c>
      <c r="N43" s="149">
        <v>23007.218446302741</v>
      </c>
      <c r="O43" s="149">
        <v>26706.997738995244</v>
      </c>
      <c r="P43" s="149">
        <v>29143.783520468969</v>
      </c>
      <c r="Q43" s="149">
        <v>25761.922232341458</v>
      </c>
      <c r="R43" s="149">
        <v>23226.355719288138</v>
      </c>
      <c r="S43" s="149">
        <v>23934.923960117554</v>
      </c>
      <c r="T43" s="149">
        <v>24267.986633766341</v>
      </c>
      <c r="U43" s="149">
        <v>23412.199585008308</v>
      </c>
      <c r="V43" s="149">
        <v>143240.86522856366</v>
      </c>
      <c r="W43" s="149">
        <v>179441.21201936345</v>
      </c>
      <c r="X43" s="149">
        <v>188969.28713111952</v>
      </c>
      <c r="Y43" s="149">
        <v>168637.22841160497</v>
      </c>
      <c r="Z43" s="149">
        <v>127602.86492163467</v>
      </c>
      <c r="AA43" s="149">
        <v>70137.266646071468</v>
      </c>
      <c r="AB43" s="150">
        <v>25378.597833226439</v>
      </c>
      <c r="AC43" s="151">
        <v>34479199.904591754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35937.956386365244</v>
      </c>
      <c r="F44" s="146">
        <v>13153.197145779721</v>
      </c>
      <c r="G44" s="146">
        <v>2114.5817015230423</v>
      </c>
      <c r="H44" s="146">
        <v>1165.2446537763317</v>
      </c>
      <c r="I44" s="146">
        <v>20193.526640436907</v>
      </c>
      <c r="J44" s="146">
        <v>49251.593515036082</v>
      </c>
      <c r="K44" s="146">
        <v>109287.5344982839</v>
      </c>
      <c r="L44" s="146">
        <v>5199.5831647746973</v>
      </c>
      <c r="M44" s="146">
        <v>14295.989093451819</v>
      </c>
      <c r="N44" s="146">
        <v>21225.706922954651</v>
      </c>
      <c r="O44" s="146">
        <v>25135.722466442476</v>
      </c>
      <c r="P44" s="146">
        <v>27463.391000666979</v>
      </c>
      <c r="Q44" s="146">
        <v>25646.882324154609</v>
      </c>
      <c r="R44" s="146">
        <v>20308.124961152094</v>
      </c>
      <c r="S44" s="146">
        <v>14567.262623898278</v>
      </c>
      <c r="T44" s="146">
        <v>11793.254966659881</v>
      </c>
      <c r="U44" s="146">
        <v>9475.9748274426984</v>
      </c>
      <c r="V44" s="146">
        <v>106884.24012174719</v>
      </c>
      <c r="W44" s="146">
        <v>146601.51864006554</v>
      </c>
      <c r="X44" s="146">
        <v>154062.40611140241</v>
      </c>
      <c r="Y44" s="146">
        <v>138825.90566399699</v>
      </c>
      <c r="Z44" s="146">
        <v>109670.58142823295</v>
      </c>
      <c r="AA44" s="146">
        <v>67840.12086591743</v>
      </c>
      <c r="AB44" s="147">
        <v>28982.496942823229</v>
      </c>
      <c r="AC44" s="152">
        <v>4636331.1866679424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33646.361115743566</v>
      </c>
      <c r="F45" s="143">
        <v>10218.105422988301</v>
      </c>
      <c r="G45" s="143">
        <v>769.1572757622489</v>
      </c>
      <c r="H45" s="143">
        <v>0</v>
      </c>
      <c r="I45" s="143">
        <v>0</v>
      </c>
      <c r="J45" s="143">
        <v>1368.7924320165041</v>
      </c>
      <c r="K45" s="143">
        <v>28168.947799146496</v>
      </c>
      <c r="L45" s="143">
        <v>0</v>
      </c>
      <c r="M45" s="143">
        <v>1436.7775763998072</v>
      </c>
      <c r="N45" s="143">
        <v>5207.5958021921397</v>
      </c>
      <c r="O45" s="143">
        <v>7545.3093557996926</v>
      </c>
      <c r="P45" s="143">
        <v>9406.0631911489199</v>
      </c>
      <c r="Q45" s="143">
        <v>10318.298545089609</v>
      </c>
      <c r="R45" s="143">
        <v>8418.9965168561339</v>
      </c>
      <c r="S45" s="143">
        <v>4337.8220709818415</v>
      </c>
      <c r="T45" s="143">
        <v>2333.9348528840928</v>
      </c>
      <c r="U45" s="143">
        <v>3215.3452734738244</v>
      </c>
      <c r="V45" s="143">
        <v>81701.416202357344</v>
      </c>
      <c r="W45" s="143">
        <v>127938.79953429372</v>
      </c>
      <c r="X45" s="143">
        <v>144109.57883566021</v>
      </c>
      <c r="Y45" s="143">
        <v>133474.48275776024</v>
      </c>
      <c r="Z45" s="143">
        <v>97595.855354784275</v>
      </c>
      <c r="AA45" s="143">
        <v>47834.315666234557</v>
      </c>
      <c r="AB45" s="144">
        <v>8296.3058243389823</v>
      </c>
      <c r="AC45" s="153">
        <v>3069369.0456236498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688256.95368000353</v>
      </c>
      <c r="F46" s="109">
        <v>133642.62600653281</v>
      </c>
      <c r="G46" s="109">
        <v>11534.955909141165</v>
      </c>
      <c r="H46" s="109">
        <v>6436.197540150315</v>
      </c>
      <c r="I46" s="109">
        <v>1109262.6365214752</v>
      </c>
      <c r="J46" s="109">
        <v>3797531.2739808522</v>
      </c>
      <c r="K46" s="109">
        <v>4945221.9878038</v>
      </c>
      <c r="L46" s="109">
        <v>335576.95869845967</v>
      </c>
      <c r="M46" s="109">
        <v>493454.08752407145</v>
      </c>
      <c r="N46" s="109">
        <v>611892.01671924745</v>
      </c>
      <c r="O46" s="109">
        <v>718278.07754686405</v>
      </c>
      <c r="P46" s="109">
        <v>788641.05421758094</v>
      </c>
      <c r="Q46" s="109">
        <v>710623.01258848887</v>
      </c>
      <c r="R46" s="109">
        <v>625888.31173637195</v>
      </c>
      <c r="S46" s="109">
        <v>602188.66590210667</v>
      </c>
      <c r="T46" s="109">
        <v>590404.46522103541</v>
      </c>
      <c r="U46" s="109">
        <v>565833.67127384886</v>
      </c>
      <c r="V46" s="109">
        <v>3905641.6603248189</v>
      </c>
      <c r="W46" s="109">
        <v>5045867.9371234328</v>
      </c>
      <c r="X46" s="109">
        <v>5350012.2566728797</v>
      </c>
      <c r="Y46" s="109">
        <v>4799220.5787423383</v>
      </c>
      <c r="Z46" s="109">
        <v>3636328.7754080319</v>
      </c>
      <c r="AA46" s="109">
        <v>2005717.6123421802</v>
      </c>
      <c r="AB46" s="142">
        <v>707444.36339963053</v>
      </c>
      <c r="AC46" s="152">
        <v>42184900.136883348</v>
      </c>
      <c r="AD46" s="152"/>
    </row>
    <row r="47" spans="1:33" ht="15" x14ac:dyDescent="0.2">
      <c r="A47" s="192">
        <v>48122</v>
      </c>
      <c r="B47" s="193">
        <v>44697107.015647136</v>
      </c>
      <c r="C47" s="94" t="s">
        <v>35</v>
      </c>
      <c r="D47" s="95">
        <v>22</v>
      </c>
      <c r="E47" s="148">
        <v>21299.298647589843</v>
      </c>
      <c r="F47" s="149">
        <v>4112.7479167881456</v>
      </c>
      <c r="G47" s="149">
        <v>110.28321053494636</v>
      </c>
      <c r="H47" s="149">
        <v>654.67568519641634</v>
      </c>
      <c r="I47" s="149">
        <v>45433.267373938506</v>
      </c>
      <c r="J47" s="149">
        <v>150367.18194684311</v>
      </c>
      <c r="K47" s="149">
        <v>196415.75169623573</v>
      </c>
      <c r="L47" s="149">
        <v>16851.602766941487</v>
      </c>
      <c r="M47" s="149">
        <v>23775.484448476549</v>
      </c>
      <c r="N47" s="149">
        <v>27641.727734210843</v>
      </c>
      <c r="O47" s="149">
        <v>31366.400359872401</v>
      </c>
      <c r="P47" s="149">
        <v>34314.305099071964</v>
      </c>
      <c r="Q47" s="149">
        <v>31630.271144212136</v>
      </c>
      <c r="R47" s="149">
        <v>28575.991996380137</v>
      </c>
      <c r="S47" s="149">
        <v>29378.820514805466</v>
      </c>
      <c r="T47" s="149">
        <v>29127.825368351001</v>
      </c>
      <c r="U47" s="149">
        <v>28488.775902839196</v>
      </c>
      <c r="V47" s="149">
        <v>155951.06077016145</v>
      </c>
      <c r="W47" s="149">
        <v>186043.20093961468</v>
      </c>
      <c r="X47" s="149">
        <v>186025.45289244025</v>
      </c>
      <c r="Y47" s="149">
        <v>165507.63547998539</v>
      </c>
      <c r="Z47" s="149">
        <v>127896.46110339779</v>
      </c>
      <c r="AA47" s="149">
        <v>72431.93046679112</v>
      </c>
      <c r="AB47" s="150">
        <v>26111.178196780973</v>
      </c>
      <c r="AC47" s="151">
        <v>35629249.296552114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38902.20196021688</v>
      </c>
      <c r="F48" s="146">
        <v>15658.528760922751</v>
      </c>
      <c r="G48" s="146">
        <v>3411.3097444544546</v>
      </c>
      <c r="H48" s="146">
        <v>1752.3936023327403</v>
      </c>
      <c r="I48" s="146">
        <v>21023.935247130325</v>
      </c>
      <c r="J48" s="146">
        <v>49569.60440495683</v>
      </c>
      <c r="K48" s="146">
        <v>108998.05341142305</v>
      </c>
      <c r="L48" s="146">
        <v>10513.135072191099</v>
      </c>
      <c r="M48" s="146">
        <v>21946.955792928169</v>
      </c>
      <c r="N48" s="146">
        <v>27177.755817495428</v>
      </c>
      <c r="O48" s="146">
        <v>30367.232608044982</v>
      </c>
      <c r="P48" s="146">
        <v>32410.854927183856</v>
      </c>
      <c r="Q48" s="146">
        <v>30876.976915032075</v>
      </c>
      <c r="R48" s="146">
        <v>24871.872522573507</v>
      </c>
      <c r="S48" s="146">
        <v>19326.599727613266</v>
      </c>
      <c r="T48" s="146">
        <v>16892.463051797382</v>
      </c>
      <c r="U48" s="146">
        <v>16178.132607890349</v>
      </c>
      <c r="V48" s="146">
        <v>119525.53544418678</v>
      </c>
      <c r="W48" s="146">
        <v>152489.94089831485</v>
      </c>
      <c r="X48" s="146">
        <v>152669.9073463617</v>
      </c>
      <c r="Y48" s="146">
        <v>136664.06510673391</v>
      </c>
      <c r="Z48" s="146">
        <v>105821.95906981629</v>
      </c>
      <c r="AA48" s="146">
        <v>65265.419479067146</v>
      </c>
      <c r="AB48" s="147">
        <v>27577.201333725323</v>
      </c>
      <c r="AC48" s="152">
        <v>4919568.1394095728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5</v>
      </c>
      <c r="E49" s="143">
        <v>33025.905636773758</v>
      </c>
      <c r="F49" s="143">
        <v>9359.4292478830666</v>
      </c>
      <c r="G49" s="143">
        <v>0</v>
      </c>
      <c r="H49" s="143">
        <v>0</v>
      </c>
      <c r="I49" s="143">
        <v>0</v>
      </c>
      <c r="J49" s="143">
        <v>456.48331617620994</v>
      </c>
      <c r="K49" s="143">
        <v>27633.417000178186</v>
      </c>
      <c r="L49" s="143">
        <v>0</v>
      </c>
      <c r="M49" s="143">
        <v>3891.7790442967321</v>
      </c>
      <c r="N49" s="143">
        <v>8545.2459083187168</v>
      </c>
      <c r="O49" s="143">
        <v>14082.261074091075</v>
      </c>
      <c r="P49" s="143">
        <v>16149.719849331701</v>
      </c>
      <c r="Q49" s="143">
        <v>16923.467402162842</v>
      </c>
      <c r="R49" s="143">
        <v>14894.09885274272</v>
      </c>
      <c r="S49" s="143">
        <v>11890.573783587826</v>
      </c>
      <c r="T49" s="143">
        <v>9826.3642238638822</v>
      </c>
      <c r="U49" s="143">
        <v>9467.9661962951741</v>
      </c>
      <c r="V49" s="143">
        <v>90358.404311290855</v>
      </c>
      <c r="W49" s="143">
        <v>133193.19185510735</v>
      </c>
      <c r="X49" s="143">
        <v>143830.41545502376</v>
      </c>
      <c r="Y49" s="143">
        <v>130196.81428985811</v>
      </c>
      <c r="Z49" s="143">
        <v>94480.972230732499</v>
      </c>
      <c r="AA49" s="143">
        <v>49750.662340268958</v>
      </c>
      <c r="AB49" s="144">
        <v>11700.743919106722</v>
      </c>
      <c r="AC49" s="153">
        <v>4148289.5796854505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789322.90627171285</v>
      </c>
      <c r="F50" s="109">
        <v>199911.71545244555</v>
      </c>
      <c r="G50" s="109">
        <v>16071.469609586638</v>
      </c>
      <c r="H50" s="109">
        <v>21412.439483652121</v>
      </c>
      <c r="I50" s="109">
        <v>1083627.6232151685</v>
      </c>
      <c r="J50" s="109">
        <v>3508638.8370312564</v>
      </c>
      <c r="K50" s="109">
        <v>4895305.8359637698</v>
      </c>
      <c r="L50" s="109">
        <v>412787.80116147711</v>
      </c>
      <c r="M50" s="109">
        <v>630307.37625968037</v>
      </c>
      <c r="N50" s="109">
        <v>759555.26296421385</v>
      </c>
      <c r="O50" s="109">
        <v>881941.04371982813</v>
      </c>
      <c r="P50" s="109">
        <v>965306.73113497719</v>
      </c>
      <c r="Q50" s="109">
        <v>903991.2098436096</v>
      </c>
      <c r="R50" s="109">
        <v>802629.80827437062</v>
      </c>
      <c r="S50" s="109">
        <v>783093.31915411248</v>
      </c>
      <c r="T50" s="109">
        <v>757513.83143023099</v>
      </c>
      <c r="U50" s="109">
        <v>738805.43127549964</v>
      </c>
      <c r="V50" s="109">
        <v>4360817.5002767537</v>
      </c>
      <c r="W50" s="109">
        <v>5368876.1435403191</v>
      </c>
      <c r="X50" s="109">
        <v>5422391.6702942513</v>
      </c>
      <c r="Y50" s="109">
        <v>4838808.3124359054</v>
      </c>
      <c r="Z50" s="109">
        <v>3709414.841707679</v>
      </c>
      <c r="AA50" s="109">
        <v>2103317.459887018</v>
      </c>
      <c r="AB50" s="142">
        <v>743258.44525961624</v>
      </c>
      <c r="AC50" s="152">
        <v>44697107.015647136</v>
      </c>
      <c r="AD50" s="152"/>
    </row>
    <row r="51" spans="1:33" ht="15" x14ac:dyDescent="0.2">
      <c r="A51" s="192">
        <v>48153</v>
      </c>
      <c r="B51" s="193">
        <v>42346687.581447482</v>
      </c>
      <c r="C51" s="94" t="s">
        <v>35</v>
      </c>
      <c r="D51" s="95">
        <v>18</v>
      </c>
      <c r="E51" s="148">
        <v>25614.171936333641</v>
      </c>
      <c r="F51" s="149">
        <v>6351.0873766610985</v>
      </c>
      <c r="G51" s="149">
        <v>159.3617051424323</v>
      </c>
      <c r="H51" s="149">
        <v>2049.901652483396</v>
      </c>
      <c r="I51" s="149">
        <v>47544.940021341296</v>
      </c>
      <c r="J51" s="149">
        <v>146628.39572338818</v>
      </c>
      <c r="K51" s="149">
        <v>199959.21446034667</v>
      </c>
      <c r="L51" s="149">
        <v>16145.81810082101</v>
      </c>
      <c r="M51" s="149">
        <v>22803.710171045521</v>
      </c>
      <c r="N51" s="149">
        <v>26224.343399108289</v>
      </c>
      <c r="O51" s="149">
        <v>29417.583460875805</v>
      </c>
      <c r="P51" s="149">
        <v>32016.146145745406</v>
      </c>
      <c r="Q51" s="149">
        <v>30017.15389970125</v>
      </c>
      <c r="R51" s="149">
        <v>27400.242705127966</v>
      </c>
      <c r="S51" s="149">
        <v>28377.865349344967</v>
      </c>
      <c r="T51" s="149">
        <v>28519.459065823303</v>
      </c>
      <c r="U51" s="149">
        <v>28769.216183273918</v>
      </c>
      <c r="V51" s="149">
        <v>167368.59102399962</v>
      </c>
      <c r="W51" s="149">
        <v>193192.73169636147</v>
      </c>
      <c r="X51" s="149">
        <v>191912.83822961291</v>
      </c>
      <c r="Y51" s="149">
        <v>171554.51843604023</v>
      </c>
      <c r="Z51" s="149">
        <v>133524.54384255398</v>
      </c>
      <c r="AA51" s="149">
        <v>77304.471357397866</v>
      </c>
      <c r="AB51" s="150">
        <v>30430.671372374753</v>
      </c>
      <c r="AC51" s="151">
        <v>29939165.591668285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5</v>
      </c>
      <c r="E52" s="145">
        <v>41913.151359155119</v>
      </c>
      <c r="F52" s="146">
        <v>17932.166299448745</v>
      </c>
      <c r="G52" s="146">
        <v>5157.3897202185235</v>
      </c>
      <c r="H52" s="146">
        <v>4617.6867333240352</v>
      </c>
      <c r="I52" s="146">
        <v>25314.171711096933</v>
      </c>
      <c r="J52" s="146">
        <v>52792.857355922766</v>
      </c>
      <c r="K52" s="146">
        <v>112828.42631514193</v>
      </c>
      <c r="L52" s="146">
        <v>8735.499946392094</v>
      </c>
      <c r="M52" s="146">
        <v>16920.415605046834</v>
      </c>
      <c r="N52" s="146">
        <v>22755.163590278498</v>
      </c>
      <c r="O52" s="146">
        <v>26723.026899837354</v>
      </c>
      <c r="P52" s="146">
        <v>28573.796943100384</v>
      </c>
      <c r="Q52" s="146">
        <v>27557.406675016045</v>
      </c>
      <c r="R52" s="146">
        <v>23312.296447634097</v>
      </c>
      <c r="S52" s="146">
        <v>18094.130706456377</v>
      </c>
      <c r="T52" s="146">
        <v>15037.523904783349</v>
      </c>
      <c r="U52" s="146">
        <v>12874.901406892763</v>
      </c>
      <c r="V52" s="146">
        <v>125058.65376895531</v>
      </c>
      <c r="W52" s="146">
        <v>157333.72277215202</v>
      </c>
      <c r="X52" s="146">
        <v>158342.28410038928</v>
      </c>
      <c r="Y52" s="146">
        <v>143628.34517464699</v>
      </c>
      <c r="Z52" s="146">
        <v>112579.52977247612</v>
      </c>
      <c r="AA52" s="146">
        <v>71075.323117649052</v>
      </c>
      <c r="AB52" s="147">
        <v>32605.439667088544</v>
      </c>
      <c r="AC52" s="152">
        <v>6308816.5499655148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7</v>
      </c>
      <c r="E53" s="143">
        <v>35110.440688258102</v>
      </c>
      <c r="F53" s="143">
        <v>12330.337137519573</v>
      </c>
      <c r="G53" s="143">
        <v>1538.3988023610937</v>
      </c>
      <c r="H53" s="143">
        <v>0</v>
      </c>
      <c r="I53" s="143">
        <v>938.03420680726424</v>
      </c>
      <c r="J53" s="143">
        <v>3669.7078047853929</v>
      </c>
      <c r="K53" s="143">
        <v>32586.979561640808</v>
      </c>
      <c r="L53" s="143">
        <v>0</v>
      </c>
      <c r="M53" s="143">
        <v>2695.08063516217</v>
      </c>
      <c r="N53" s="143">
        <v>7946.5406672116214</v>
      </c>
      <c r="O53" s="143">
        <v>13157.406200177402</v>
      </c>
      <c r="P53" s="143">
        <v>15152.016933082605</v>
      </c>
      <c r="Q53" s="143">
        <v>16010.407280708463</v>
      </c>
      <c r="R53" s="143">
        <v>13209.173666162316</v>
      </c>
      <c r="S53" s="143">
        <v>10160.297939267375</v>
      </c>
      <c r="T53" s="143">
        <v>8081.0504046057713</v>
      </c>
      <c r="U53" s="143">
        <v>8186.7353872204976</v>
      </c>
      <c r="V53" s="143">
        <v>93821.436774791524</v>
      </c>
      <c r="W53" s="143">
        <v>138256.36118234493</v>
      </c>
      <c r="X53" s="143">
        <v>147294.4563552739</v>
      </c>
      <c r="Y53" s="143">
        <v>135122.69859297329</v>
      </c>
      <c r="Z53" s="143">
        <v>102535.67034335274</v>
      </c>
      <c r="AA53" s="143">
        <v>56757.665933704302</v>
      </c>
      <c r="AB53" s="144">
        <v>16682.73776168633</v>
      </c>
      <c r="AC53" s="153">
        <v>6098705.4398136828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916393.93646758795</v>
      </c>
      <c r="F54" s="109">
        <v>290292.76423978049</v>
      </c>
      <c r="G54" s="109">
        <v>39424.250910184055</v>
      </c>
      <c r="H54" s="109">
        <v>59986.663411321308</v>
      </c>
      <c r="I54" s="109">
        <v>988946.01838727889</v>
      </c>
      <c r="J54" s="109">
        <v>2928963.3644340984</v>
      </c>
      <c r="K54" s="109">
        <v>4391516.8487934349</v>
      </c>
      <c r="L54" s="109">
        <v>334302.22554673866</v>
      </c>
      <c r="M54" s="109">
        <v>513934.42555018875</v>
      </c>
      <c r="N54" s="109">
        <v>641439.78380582307</v>
      </c>
      <c r="O54" s="109">
        <v>755233.48019619309</v>
      </c>
      <c r="P54" s="109">
        <v>825223.73387049744</v>
      </c>
      <c r="Q54" s="109">
        <v>790168.65453466191</v>
      </c>
      <c r="R54" s="109">
        <v>702230.0665936101</v>
      </c>
      <c r="S54" s="109">
        <v>672394.31539536291</v>
      </c>
      <c r="T54" s="109">
        <v>645105.23554097663</v>
      </c>
      <c r="U54" s="109">
        <v>639527.54604393779</v>
      </c>
      <c r="V54" s="109">
        <v>4294677.9647003105</v>
      </c>
      <c r="W54" s="109">
        <v>5231932.3126716809</v>
      </c>
      <c r="X54" s="109">
        <v>5277203.7031218959</v>
      </c>
      <c r="Y54" s="109">
        <v>4751981.9478727728</v>
      </c>
      <c r="Z54" s="109">
        <v>3684089.1304318216</v>
      </c>
      <c r="AA54" s="109">
        <v>2144160.7615573369</v>
      </c>
      <c r="AB54" s="142">
        <v>827558.4473699925</v>
      </c>
      <c r="AC54" s="152">
        <v>42346687.581447482</v>
      </c>
      <c r="AD54" s="152"/>
    </row>
    <row r="55" spans="1:33" ht="15" x14ac:dyDescent="0.2">
      <c r="A55" s="192">
        <v>48183</v>
      </c>
      <c r="B55" s="193">
        <v>43271769.058655418</v>
      </c>
      <c r="C55" s="94" t="s">
        <v>35</v>
      </c>
      <c r="D55" s="95">
        <v>21</v>
      </c>
      <c r="E55" s="148">
        <v>33828.577366427169</v>
      </c>
      <c r="F55" s="149">
        <v>10371.312663389181</v>
      </c>
      <c r="G55" s="149">
        <v>2358.6909170160711</v>
      </c>
      <c r="H55" s="149">
        <v>3524.8418491797593</v>
      </c>
      <c r="I55" s="149">
        <v>30595.180184272718</v>
      </c>
      <c r="J55" s="149">
        <v>80384.740043405822</v>
      </c>
      <c r="K55" s="149">
        <v>143983.37086250397</v>
      </c>
      <c r="L55" s="149">
        <v>22097.410760588791</v>
      </c>
      <c r="M55" s="149">
        <v>28855.670623312708</v>
      </c>
      <c r="N55" s="149">
        <v>30542.021393623527</v>
      </c>
      <c r="O55" s="149">
        <v>32678.352350916834</v>
      </c>
      <c r="P55" s="149">
        <v>35782.216895977646</v>
      </c>
      <c r="Q55" s="149">
        <v>34675.726604784715</v>
      </c>
      <c r="R55" s="149">
        <v>32601.075876602539</v>
      </c>
      <c r="S55" s="149">
        <v>34527.37182246046</v>
      </c>
      <c r="T55" s="149">
        <v>34992.355697287057</v>
      </c>
      <c r="U55" s="149">
        <v>34331.396693875417</v>
      </c>
      <c r="V55" s="149">
        <v>138601.39793593294</v>
      </c>
      <c r="W55" s="149">
        <v>176960.44635631517</v>
      </c>
      <c r="X55" s="149">
        <v>181526.58834058276</v>
      </c>
      <c r="Y55" s="149">
        <v>165486.3764772221</v>
      </c>
      <c r="Z55" s="149">
        <v>135813.90564435476</v>
      </c>
      <c r="AA55" s="149">
        <v>86952.183305921935</v>
      </c>
      <c r="AB55" s="150">
        <v>42311.305848419106</v>
      </c>
      <c r="AC55" s="151">
        <v>32629432.846801843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4</v>
      </c>
      <c r="E56" s="145">
        <v>50146.012634868872</v>
      </c>
      <c r="F56" s="146">
        <v>22229.703988585101</v>
      </c>
      <c r="G56" s="146">
        <v>9362.471202690258</v>
      </c>
      <c r="H56" s="146">
        <v>7058.0369364365779</v>
      </c>
      <c r="I56" s="146">
        <v>23784.56683782308</v>
      </c>
      <c r="J56" s="146">
        <v>46186.309132053866</v>
      </c>
      <c r="K56" s="146">
        <v>95419.246109254469</v>
      </c>
      <c r="L56" s="146">
        <v>11188.224259580225</v>
      </c>
      <c r="M56" s="146">
        <v>20703.687274865257</v>
      </c>
      <c r="N56" s="146">
        <v>24139.982665793712</v>
      </c>
      <c r="O56" s="146">
        <v>26016.336452335967</v>
      </c>
      <c r="P56" s="146">
        <v>26168.331721642819</v>
      </c>
      <c r="Q56" s="146">
        <v>24828.716462566113</v>
      </c>
      <c r="R56" s="146">
        <v>20482.826183581059</v>
      </c>
      <c r="S56" s="146">
        <v>17060.060769479784</v>
      </c>
      <c r="T56" s="146">
        <v>16879.013346651685</v>
      </c>
      <c r="U56" s="146">
        <v>17382.068125756286</v>
      </c>
      <c r="V56" s="146">
        <v>115885.92241632821</v>
      </c>
      <c r="W56" s="146">
        <v>152112.3546074568</v>
      </c>
      <c r="X56" s="146">
        <v>156266.1547500836</v>
      </c>
      <c r="Y56" s="146">
        <v>143179.03304730108</v>
      </c>
      <c r="Z56" s="146">
        <v>116595.91668762648</v>
      </c>
      <c r="AA56" s="146">
        <v>78804.492737890803</v>
      </c>
      <c r="AB56" s="147">
        <v>40823.069317329973</v>
      </c>
      <c r="AC56" s="152">
        <v>5050810.1506719282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6</v>
      </c>
      <c r="E57" s="143">
        <v>58096.464878336606</v>
      </c>
      <c r="F57" s="143">
        <v>30124.188890616617</v>
      </c>
      <c r="G57" s="143">
        <v>12782.204217904549</v>
      </c>
      <c r="H57" s="143">
        <v>5697.1351712631695</v>
      </c>
      <c r="I57" s="143">
        <v>4029.8225835293424</v>
      </c>
      <c r="J57" s="143">
        <v>5816.6726532095354</v>
      </c>
      <c r="K57" s="143">
        <v>27004.146154345013</v>
      </c>
      <c r="L57" s="143">
        <v>196.90805360837842</v>
      </c>
      <c r="M57" s="143">
        <v>8997.9383193082376</v>
      </c>
      <c r="N57" s="143">
        <v>13783.862183520941</v>
      </c>
      <c r="O57" s="143">
        <v>18855.357370779093</v>
      </c>
      <c r="P57" s="143">
        <v>19332.896094918815</v>
      </c>
      <c r="Q57" s="143">
        <v>17727.104986830171</v>
      </c>
      <c r="R57" s="143">
        <v>15678.760498270532</v>
      </c>
      <c r="S57" s="143">
        <v>13030.533174957674</v>
      </c>
      <c r="T57" s="143">
        <v>12079.357399742645</v>
      </c>
      <c r="U57" s="143">
        <v>11320.362891410748</v>
      </c>
      <c r="V57" s="143">
        <v>79726.441955062633</v>
      </c>
      <c r="W57" s="143">
        <v>124904.1714858091</v>
      </c>
      <c r="X57" s="143">
        <v>136597.92506273632</v>
      </c>
      <c r="Y57" s="143">
        <v>128415.29726021769</v>
      </c>
      <c r="Z57" s="143">
        <v>102195.38947402967</v>
      </c>
      <c r="AA57" s="143">
        <v>61528.463902296899</v>
      </c>
      <c r="AB57" s="144">
        <v>23999.60553423821</v>
      </c>
      <c r="AC57" s="153">
        <v>5591526.0611816552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1259562.9645044657</v>
      </c>
      <c r="F58" s="109">
        <v>487461.51522921294</v>
      </c>
      <c r="G58" s="109">
        <v>163675.6193755258</v>
      </c>
      <c r="H58" s="109">
        <v>136436.63760610027</v>
      </c>
      <c r="I58" s="109">
        <v>761815.9867221954</v>
      </c>
      <c r="J58" s="109">
        <v>1907724.8133589949</v>
      </c>
      <c r="K58" s="109">
        <v>3567352.6494756714</v>
      </c>
      <c r="L58" s="109">
        <v>509979.97133233579</v>
      </c>
      <c r="M58" s="109">
        <v>742771.46210487734</v>
      </c>
      <c r="N58" s="109">
        <v>820645.55303039448</v>
      </c>
      <c r="O58" s="109">
        <v>903442.88940327195</v>
      </c>
      <c r="P58" s="109">
        <v>972097.25827161467</v>
      </c>
      <c r="Q58" s="109">
        <v>933867.7544717245</v>
      </c>
      <c r="R58" s="109">
        <v>860626.46113260067</v>
      </c>
      <c r="S58" s="109">
        <v>871498.25039933482</v>
      </c>
      <c r="T58" s="109">
        <v>874831.66742809082</v>
      </c>
      <c r="U58" s="109">
        <v>858409.78042287333</v>
      </c>
      <c r="V58" s="109">
        <v>3852531.6980502806</v>
      </c>
      <c r="W58" s="109">
        <v>5074043.8208273007</v>
      </c>
      <c r="X58" s="109">
        <v>5256710.5245289905</v>
      </c>
      <c r="Y58" s="109">
        <v>4818421.8217721749</v>
      </c>
      <c r="Z58" s="109">
        <v>3931648.022126134</v>
      </c>
      <c r="AA58" s="109">
        <v>2510384.6037897053</v>
      </c>
      <c r="AB58" s="142">
        <v>1195827.3332915504</v>
      </c>
      <c r="AC58" s="152">
        <v>43271769.058655426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EE7F-BB49-4CA0-A7F1-6751F3A89E7A}">
  <sheetPr>
    <tabColor theme="3" tint="0.39997558519241921"/>
    <pageSetUpPr fitToPage="1"/>
  </sheetPr>
  <dimension ref="A1:AG62"/>
  <sheetViews>
    <sheetView showGridLines="0" zoomScale="90" workbookViewId="0">
      <pane xSplit="4" ySplit="10" topLeftCell="S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2032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123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48214</v>
      </c>
      <c r="B11" s="193">
        <v>44553408.086282469</v>
      </c>
      <c r="C11" s="94" t="s">
        <v>35</v>
      </c>
      <c r="D11" s="95">
        <v>20</v>
      </c>
      <c r="E11" s="148">
        <v>50477.591055680212</v>
      </c>
      <c r="F11" s="149">
        <v>25277.075188480947</v>
      </c>
      <c r="G11" s="149">
        <v>14050.490911805449</v>
      </c>
      <c r="H11" s="149">
        <v>16606.294669076568</v>
      </c>
      <c r="I11" s="149">
        <v>57274.281358129527</v>
      </c>
      <c r="J11" s="149">
        <v>135530.18477969908</v>
      </c>
      <c r="K11" s="149">
        <v>198324.04448217415</v>
      </c>
      <c r="L11" s="149">
        <v>10096.233373870555</v>
      </c>
      <c r="M11" s="149">
        <v>11535.947623080707</v>
      </c>
      <c r="N11" s="149">
        <v>10629.877553255694</v>
      </c>
      <c r="O11" s="149">
        <v>11160.620502820808</v>
      </c>
      <c r="P11" s="149">
        <v>11301.662114935652</v>
      </c>
      <c r="Q11" s="149">
        <v>8157.7736274535073</v>
      </c>
      <c r="R11" s="149">
        <v>7451.6233112600166</v>
      </c>
      <c r="S11" s="149">
        <v>9386.1440352795362</v>
      </c>
      <c r="T11" s="149">
        <v>10425.692910802998</v>
      </c>
      <c r="U11" s="149">
        <v>10348.738765834894</v>
      </c>
      <c r="V11" s="149">
        <v>149420.53272655577</v>
      </c>
      <c r="W11" s="149">
        <v>180990.75289525519</v>
      </c>
      <c r="X11" s="149">
        <v>196797.85198588826</v>
      </c>
      <c r="Y11" s="149">
        <v>179493.58710845668</v>
      </c>
      <c r="Z11" s="149">
        <v>145176.76170211664</v>
      </c>
      <c r="AA11" s="149">
        <v>94440.371541296336</v>
      </c>
      <c r="AB11" s="150">
        <v>49826.979826655042</v>
      </c>
      <c r="AC11" s="151">
        <v>31883622.280997284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5</v>
      </c>
      <c r="E12" s="145">
        <v>66354.553298214902</v>
      </c>
      <c r="F12" s="146">
        <v>36427.123070333852</v>
      </c>
      <c r="G12" s="146">
        <v>22569.805954229963</v>
      </c>
      <c r="H12" s="146">
        <v>21106.820868732721</v>
      </c>
      <c r="I12" s="146">
        <v>39547.710210274694</v>
      </c>
      <c r="J12" s="146">
        <v>65085.915121261147</v>
      </c>
      <c r="K12" s="146">
        <v>115076.46280204921</v>
      </c>
      <c r="L12" s="146">
        <v>6775.8591230068369</v>
      </c>
      <c r="M12" s="146">
        <v>14923.76919932597</v>
      </c>
      <c r="N12" s="146">
        <v>17171.776987259465</v>
      </c>
      <c r="O12" s="146">
        <v>16526.302364215324</v>
      </c>
      <c r="P12" s="146">
        <v>16807.845181296994</v>
      </c>
      <c r="Q12" s="146">
        <v>15727.731257690255</v>
      </c>
      <c r="R12" s="146">
        <v>13011.162197259555</v>
      </c>
      <c r="S12" s="146">
        <v>9754.1369100411866</v>
      </c>
      <c r="T12" s="146">
        <v>8196.964875401196</v>
      </c>
      <c r="U12" s="146">
        <v>7901.6934532110818</v>
      </c>
      <c r="V12" s="146">
        <v>114339.49240222741</v>
      </c>
      <c r="W12" s="146">
        <v>148357.00577292417</v>
      </c>
      <c r="X12" s="146">
        <v>164269.97707264702</v>
      </c>
      <c r="Y12" s="146">
        <v>153136.36551217278</v>
      </c>
      <c r="Z12" s="146">
        <v>124878.94239927683</v>
      </c>
      <c r="AA12" s="146">
        <v>85847.825047359991</v>
      </c>
      <c r="AB12" s="147">
        <v>51597.253689963938</v>
      </c>
      <c r="AC12" s="152">
        <v>6676962.473851881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72803.69677231567</v>
      </c>
      <c r="F13" s="143">
        <v>43436.964131009925</v>
      </c>
      <c r="G13" s="143">
        <v>23646.124903824686</v>
      </c>
      <c r="H13" s="143">
        <v>13807.220547443167</v>
      </c>
      <c r="I13" s="143">
        <v>15271.214788628109</v>
      </c>
      <c r="J13" s="143">
        <v>21915.652984803542</v>
      </c>
      <c r="K13" s="143">
        <v>37235.683707977085</v>
      </c>
      <c r="L13" s="143">
        <v>0</v>
      </c>
      <c r="M13" s="143">
        <v>2294.3700039317096</v>
      </c>
      <c r="N13" s="143">
        <v>6923.0279817357459</v>
      </c>
      <c r="O13" s="143">
        <v>9973.6672034410967</v>
      </c>
      <c r="P13" s="143">
        <v>11527.894541389376</v>
      </c>
      <c r="Q13" s="143">
        <v>12239.169661700231</v>
      </c>
      <c r="R13" s="143">
        <v>10230.918320969105</v>
      </c>
      <c r="S13" s="143">
        <v>7154.7024813380267</v>
      </c>
      <c r="T13" s="143">
        <v>5125.630810346086</v>
      </c>
      <c r="U13" s="143">
        <v>2886.944761809068</v>
      </c>
      <c r="V13" s="143">
        <v>82334.82278003222</v>
      </c>
      <c r="W13" s="143">
        <v>120857.2721696134</v>
      </c>
      <c r="X13" s="143">
        <v>146114.13557327571</v>
      </c>
      <c r="Y13" s="143">
        <v>137557.75367455566</v>
      </c>
      <c r="Z13" s="143">
        <v>108586.86528314633</v>
      </c>
      <c r="AA13" s="143">
        <v>70109.306507415793</v>
      </c>
      <c r="AB13" s="144">
        <v>36770.848981515148</v>
      </c>
      <c r="AC13" s="153">
        <v>5992823.3314333009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1778146.7682385729</v>
      </c>
      <c r="F14" s="109">
        <v>948298.9039073477</v>
      </c>
      <c r="G14" s="109">
        <v>535735.59743020684</v>
      </c>
      <c r="H14" s="109">
        <v>520503.32100985397</v>
      </c>
      <c r="I14" s="109">
        <v>1434851.4669457329</v>
      </c>
      <c r="J14" s="109">
        <v>3167527.1891091084</v>
      </c>
      <c r="K14" s="109">
        <v>4765277.3059015907</v>
      </c>
      <c r="L14" s="109">
        <v>235803.96309244528</v>
      </c>
      <c r="M14" s="109">
        <v>319104.01848183421</v>
      </c>
      <c r="N14" s="109">
        <v>339994.60389182565</v>
      </c>
      <c r="O14" s="109">
        <v>365685.92509813939</v>
      </c>
      <c r="P14" s="109">
        <v>379239.83545353427</v>
      </c>
      <c r="Q14" s="109">
        <v>315229.14680772281</v>
      </c>
      <c r="R14" s="109">
        <v>275473.78713731276</v>
      </c>
      <c r="S14" s="109">
        <v>279421.78014382481</v>
      </c>
      <c r="T14" s="109">
        <v>280252.46745514247</v>
      </c>
      <c r="U14" s="109">
        <v>263804.91115360771</v>
      </c>
      <c r="V14" s="109">
        <v>4054117.0532224458</v>
      </c>
      <c r="W14" s="109">
        <v>5086743.7197874058</v>
      </c>
      <c r="X14" s="109">
        <v>5633991.7385206548</v>
      </c>
      <c r="Y14" s="109">
        <v>5180900.0917773303</v>
      </c>
      <c r="Z14" s="109">
        <v>4179451.1377375945</v>
      </c>
      <c r="AA14" s="109">
        <v>2738702.3951072218</v>
      </c>
      <c r="AB14" s="142">
        <v>1475150.9588720114</v>
      </c>
      <c r="AC14" s="152">
        <v>44553408.086282469</v>
      </c>
      <c r="AD14" s="152"/>
    </row>
    <row r="15" spans="1:33" ht="15" x14ac:dyDescent="0.2">
      <c r="A15" s="190">
        <v>48245</v>
      </c>
      <c r="B15" s="193">
        <v>44440751.993831448</v>
      </c>
      <c r="C15" s="94" t="s">
        <v>35</v>
      </c>
      <c r="D15" s="95">
        <v>20</v>
      </c>
      <c r="E15" s="148">
        <v>44222.89270941649</v>
      </c>
      <c r="F15" s="149">
        <v>21447.196242932565</v>
      </c>
      <c r="G15" s="149">
        <v>11787.77401049402</v>
      </c>
      <c r="H15" s="149">
        <v>16922.04620115396</v>
      </c>
      <c r="I15" s="149">
        <v>85415.413227263271</v>
      </c>
      <c r="J15" s="149">
        <v>236015.57185897219</v>
      </c>
      <c r="K15" s="149">
        <v>267307.81261694519</v>
      </c>
      <c r="L15" s="149">
        <v>285.54995191145565</v>
      </c>
      <c r="M15" s="149">
        <v>164.40218143882228</v>
      </c>
      <c r="N15" s="149">
        <v>605.41544917615818</v>
      </c>
      <c r="O15" s="149">
        <v>605.00859481442023</v>
      </c>
      <c r="P15" s="149">
        <v>604.08348565614426</v>
      </c>
      <c r="Q15" s="149">
        <v>467.62353533763076</v>
      </c>
      <c r="R15" s="149">
        <v>696.61600258654778</v>
      </c>
      <c r="S15" s="149">
        <v>978.98108500789954</v>
      </c>
      <c r="T15" s="149">
        <v>1655.1486411554097</v>
      </c>
      <c r="U15" s="149">
        <v>1959.1019970878024</v>
      </c>
      <c r="V15" s="149">
        <v>154176.74072234734</v>
      </c>
      <c r="W15" s="149">
        <v>182658.35566363164</v>
      </c>
      <c r="X15" s="149">
        <v>204187.58853131521</v>
      </c>
      <c r="Y15" s="149">
        <v>187673.90205322253</v>
      </c>
      <c r="Z15" s="149">
        <v>148395.53316940586</v>
      </c>
      <c r="AA15" s="149">
        <v>91272.869616602475</v>
      </c>
      <c r="AB15" s="150">
        <v>43753.108105894593</v>
      </c>
      <c r="AC15" s="151">
        <v>34065174.713075399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65188.520908721046</v>
      </c>
      <c r="F16" s="146">
        <v>38913.321369196747</v>
      </c>
      <c r="G16" s="146">
        <v>24355.979032435</v>
      </c>
      <c r="H16" s="146">
        <v>21449.298413825582</v>
      </c>
      <c r="I16" s="146">
        <v>45935.119797121493</v>
      </c>
      <c r="J16" s="146">
        <v>87827.507704169053</v>
      </c>
      <c r="K16" s="146">
        <v>152970.75059523588</v>
      </c>
      <c r="L16" s="146">
        <v>415.97308157592477</v>
      </c>
      <c r="M16" s="146">
        <v>289.87585363650572</v>
      </c>
      <c r="N16" s="146">
        <v>139.01648000141719</v>
      </c>
      <c r="O16" s="146">
        <v>266.51384631660761</v>
      </c>
      <c r="P16" s="146">
        <v>2097.2572068152072</v>
      </c>
      <c r="Q16" s="146">
        <v>1379.1506926064319</v>
      </c>
      <c r="R16" s="146">
        <v>0</v>
      </c>
      <c r="S16" s="146">
        <v>0</v>
      </c>
      <c r="T16" s="146">
        <v>159.19932326715207</v>
      </c>
      <c r="U16" s="146">
        <v>1018.2083526349159</v>
      </c>
      <c r="V16" s="146">
        <v>125375.61157045006</v>
      </c>
      <c r="W16" s="146">
        <v>153771.13198083785</v>
      </c>
      <c r="X16" s="146">
        <v>173510.13952654917</v>
      </c>
      <c r="Y16" s="146">
        <v>160609.9360657064</v>
      </c>
      <c r="Z16" s="146">
        <v>131635.71390992525</v>
      </c>
      <c r="AA16" s="146">
        <v>89907.45231528391</v>
      </c>
      <c r="AB16" s="147">
        <v>52455.099837511734</v>
      </c>
      <c r="AC16" s="152">
        <v>5318683.1114552924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5</v>
      </c>
      <c r="E17" s="143">
        <v>67573.383281337097</v>
      </c>
      <c r="F17" s="143">
        <v>37265.017372365874</v>
      </c>
      <c r="G17" s="143">
        <v>19695.812468887198</v>
      </c>
      <c r="H17" s="143">
        <v>9630.2728374478738</v>
      </c>
      <c r="I17" s="143">
        <v>14162.141621292065</v>
      </c>
      <c r="J17" s="143">
        <v>25512.364951000975</v>
      </c>
      <c r="K17" s="143">
        <v>53868.810208944553</v>
      </c>
      <c r="L17" s="143">
        <v>0</v>
      </c>
      <c r="M17" s="143">
        <v>0</v>
      </c>
      <c r="N17" s="143">
        <v>1125.3118516268323</v>
      </c>
      <c r="O17" s="143">
        <v>604.92313620953348</v>
      </c>
      <c r="P17" s="143">
        <v>1256.2492926148464</v>
      </c>
      <c r="Q17" s="143">
        <v>560.74161722536655</v>
      </c>
      <c r="R17" s="143">
        <v>233.36978152391964</v>
      </c>
      <c r="S17" s="143">
        <v>472.90538007530841</v>
      </c>
      <c r="T17" s="143">
        <v>421.3635048407711</v>
      </c>
      <c r="U17" s="143">
        <v>1264.0580988364059</v>
      </c>
      <c r="V17" s="143">
        <v>99411.527186603082</v>
      </c>
      <c r="W17" s="143">
        <v>137032.56695663035</v>
      </c>
      <c r="X17" s="143">
        <v>165761.83205246838</v>
      </c>
      <c r="Y17" s="143">
        <v>156941.90212808579</v>
      </c>
      <c r="Z17" s="143">
        <v>120840.03295411254</v>
      </c>
      <c r="AA17" s="143">
        <v>69706.640411551183</v>
      </c>
      <c r="AB17" s="144">
        <v>28037.606766471621</v>
      </c>
      <c r="AC17" s="153">
        <v>5056894.1693007573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29</v>
      </c>
      <c r="E18" s="109">
        <v>1483078.8542298994</v>
      </c>
      <c r="F18" s="109">
        <v>770922.29719726765</v>
      </c>
      <c r="G18" s="109">
        <v>431658.45868405642</v>
      </c>
      <c r="H18" s="109">
        <v>472389.48186562094</v>
      </c>
      <c r="I18" s="109">
        <v>1962859.4518402116</v>
      </c>
      <c r="J18" s="109">
        <v>5199183.2927511251</v>
      </c>
      <c r="K18" s="109">
        <v>6227383.3057645708</v>
      </c>
      <c r="L18" s="109">
        <v>7374.8913645328121</v>
      </c>
      <c r="M18" s="109">
        <v>4447.5470433224682</v>
      </c>
      <c r="N18" s="109">
        <v>18290.934161662994</v>
      </c>
      <c r="O18" s="109">
        <v>16190.842962602503</v>
      </c>
      <c r="P18" s="109">
        <v>26751.945003457946</v>
      </c>
      <c r="Q18" s="109">
        <v>17672.781563305176</v>
      </c>
      <c r="R18" s="109">
        <v>15099.168959350554</v>
      </c>
      <c r="S18" s="109">
        <v>21944.148600534532</v>
      </c>
      <c r="T18" s="109">
        <v>35846.587640380661</v>
      </c>
      <c r="U18" s="109">
        <v>49575.163846477742</v>
      </c>
      <c r="V18" s="109">
        <v>4082094.8966617621</v>
      </c>
      <c r="W18" s="109">
        <v>4953414.4759791354</v>
      </c>
      <c r="X18" s="109">
        <v>5606601.4889948424</v>
      </c>
      <c r="Y18" s="109">
        <v>5180627.2959677055</v>
      </c>
      <c r="Z18" s="109">
        <v>4098653.6837983807</v>
      </c>
      <c r="AA18" s="109">
        <v>2533620.4036509413</v>
      </c>
      <c r="AB18" s="142">
        <v>1225070.595300297</v>
      </c>
      <c r="AC18" s="152">
        <v>44440751.993831448</v>
      </c>
      <c r="AD18" s="152"/>
    </row>
    <row r="19" spans="1:33" ht="15" x14ac:dyDescent="0.2">
      <c r="A19" s="192">
        <v>48274</v>
      </c>
      <c r="B19" s="193">
        <v>50211527.553387105</v>
      </c>
      <c r="C19" s="94" t="s">
        <v>35</v>
      </c>
      <c r="D19" s="95">
        <v>20</v>
      </c>
      <c r="E19" s="148">
        <v>64070.728903066069</v>
      </c>
      <c r="F19" s="149">
        <v>39429.740100160583</v>
      </c>
      <c r="G19" s="149">
        <v>31805.064045350453</v>
      </c>
      <c r="H19" s="149">
        <v>38564.093813654879</v>
      </c>
      <c r="I19" s="149">
        <v>105363.44187655921</v>
      </c>
      <c r="J19" s="149">
        <v>233649.52409273645</v>
      </c>
      <c r="K19" s="149">
        <v>260595.29016824925</v>
      </c>
      <c r="L19" s="149">
        <v>4451.2197625692388</v>
      </c>
      <c r="M19" s="149">
        <v>4555.3368604844536</v>
      </c>
      <c r="N19" s="149">
        <v>4641.0943899292479</v>
      </c>
      <c r="O19" s="149">
        <v>5311.7412833886738</v>
      </c>
      <c r="P19" s="149">
        <v>6106.8232251888357</v>
      </c>
      <c r="Q19" s="149">
        <v>5228.8359884441697</v>
      </c>
      <c r="R19" s="149">
        <v>4900.5764357311873</v>
      </c>
      <c r="S19" s="149">
        <v>5435.3872398538379</v>
      </c>
      <c r="T19" s="149">
        <v>6252.1754523991285</v>
      </c>
      <c r="U19" s="149">
        <v>6215.5581033373528</v>
      </c>
      <c r="V19" s="149">
        <v>158713.10945492203</v>
      </c>
      <c r="W19" s="149">
        <v>187065.38249725915</v>
      </c>
      <c r="X19" s="149">
        <v>201285.77757047873</v>
      </c>
      <c r="Y19" s="149">
        <v>183375.12238722696</v>
      </c>
      <c r="Z19" s="149">
        <v>146539.35565247148</v>
      </c>
      <c r="AA19" s="149">
        <v>96406.813317571403</v>
      </c>
      <c r="AB19" s="150">
        <v>52614.550125205169</v>
      </c>
      <c r="AC19" s="151">
        <v>37051534.854924761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72680.931379600137</v>
      </c>
      <c r="F20" s="146">
        <v>45245.492280659091</v>
      </c>
      <c r="G20" s="146">
        <v>35152.303825601179</v>
      </c>
      <c r="H20" s="146">
        <v>33391.899989840225</v>
      </c>
      <c r="I20" s="146">
        <v>55395.219956676454</v>
      </c>
      <c r="J20" s="146">
        <v>86111.176921463135</v>
      </c>
      <c r="K20" s="146">
        <v>142798.55176330407</v>
      </c>
      <c r="L20" s="146">
        <v>9315.3039112274546</v>
      </c>
      <c r="M20" s="146">
        <v>15546.263010821998</v>
      </c>
      <c r="N20" s="146">
        <v>14578.53543777382</v>
      </c>
      <c r="O20" s="146">
        <v>14768.758319432553</v>
      </c>
      <c r="P20" s="146">
        <v>14577.486906119677</v>
      </c>
      <c r="Q20" s="146">
        <v>11911.110356376328</v>
      </c>
      <c r="R20" s="146">
        <v>10027.78046863069</v>
      </c>
      <c r="S20" s="146">
        <v>8270.2260650530188</v>
      </c>
      <c r="T20" s="146">
        <v>7834.4692295267869</v>
      </c>
      <c r="U20" s="146">
        <v>8334.8958762062812</v>
      </c>
      <c r="V20" s="146">
        <v>118869.01196801386</v>
      </c>
      <c r="W20" s="146">
        <v>152276.2147611141</v>
      </c>
      <c r="X20" s="146">
        <v>166599.84514949436</v>
      </c>
      <c r="Y20" s="146">
        <v>151476.04262406248</v>
      </c>
      <c r="Z20" s="146">
        <v>125181.75617491704</v>
      </c>
      <c r="AA20" s="146">
        <v>89738.426143407953</v>
      </c>
      <c r="AB20" s="147">
        <v>56054.625767759222</v>
      </c>
      <c r="AC20" s="152">
        <v>5784545.3131483281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7</v>
      </c>
      <c r="E21" s="143">
        <v>67714.531846092039</v>
      </c>
      <c r="F21" s="143">
        <v>38186.80804019612</v>
      </c>
      <c r="G21" s="143">
        <v>25049.182365501623</v>
      </c>
      <c r="H21" s="143">
        <v>19498.606329467908</v>
      </c>
      <c r="I21" s="143">
        <v>24483.444139599949</v>
      </c>
      <c r="J21" s="143">
        <v>30552.847021777929</v>
      </c>
      <c r="K21" s="143">
        <v>56894.880935589696</v>
      </c>
      <c r="L21" s="143">
        <v>0</v>
      </c>
      <c r="M21" s="143">
        <v>3317.4567797586028</v>
      </c>
      <c r="N21" s="143">
        <v>6484.3872304261204</v>
      </c>
      <c r="O21" s="143">
        <v>8785.1948497452522</v>
      </c>
      <c r="P21" s="143">
        <v>9103.3905607258494</v>
      </c>
      <c r="Q21" s="143">
        <v>8868.5357591757602</v>
      </c>
      <c r="R21" s="143">
        <v>8605.7602912746333</v>
      </c>
      <c r="S21" s="143">
        <v>7144.9285861501921</v>
      </c>
      <c r="T21" s="143">
        <v>5601.9575549125584</v>
      </c>
      <c r="U21" s="143">
        <v>6889.9043331026396</v>
      </c>
      <c r="V21" s="143">
        <v>92610.818238882362</v>
      </c>
      <c r="W21" s="143">
        <v>127316.35609984689</v>
      </c>
      <c r="X21" s="143">
        <v>148922.72423708098</v>
      </c>
      <c r="Y21" s="143">
        <v>139345.75079631605</v>
      </c>
      <c r="Z21" s="143">
        <v>111577.47772149272</v>
      </c>
      <c r="AA21" s="143">
        <v>71617.984501042287</v>
      </c>
      <c r="AB21" s="144">
        <v>35062.412540986239</v>
      </c>
      <c r="AC21" s="153">
        <v>7375447.385314011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2046140.0265023662</v>
      </c>
      <c r="F22" s="109">
        <v>1236884.4274072209</v>
      </c>
      <c r="G22" s="109">
        <v>952054.77276792517</v>
      </c>
      <c r="H22" s="109">
        <v>1041339.7205387339</v>
      </c>
      <c r="I22" s="109">
        <v>2500233.8263350897</v>
      </c>
      <c r="J22" s="109">
        <v>5231305.1186930276</v>
      </c>
      <c r="K22" s="109">
        <v>6181364.1769673284</v>
      </c>
      <c r="L22" s="109">
        <v>126285.61089629459</v>
      </c>
      <c r="M22" s="109">
        <v>176513.98671128729</v>
      </c>
      <c r="N22" s="109">
        <v>196526.7401626631</v>
      </c>
      <c r="O22" s="109">
        <v>226806.22289372043</v>
      </c>
      <c r="P22" s="109">
        <v>244170.14605333636</v>
      </c>
      <c r="Q22" s="109">
        <v>214300.91150861903</v>
      </c>
      <c r="R22" s="109">
        <v>198362.97262806894</v>
      </c>
      <c r="S22" s="109">
        <v>191803.14916034017</v>
      </c>
      <c r="T22" s="109">
        <v>195595.08885047765</v>
      </c>
      <c r="U22" s="109">
        <v>205880.07590329065</v>
      </c>
      <c r="V22" s="109">
        <v>4298013.9646426728</v>
      </c>
      <c r="W22" s="109">
        <v>5241627.0016885679</v>
      </c>
      <c r="X22" s="109">
        <v>5734574.0016671186</v>
      </c>
      <c r="Y22" s="109">
        <v>5248826.873815001</v>
      </c>
      <c r="Z22" s="109">
        <v>4212556.4817995476</v>
      </c>
      <c r="AA22" s="109">
        <v>2788415.862432356</v>
      </c>
      <c r="AB22" s="142">
        <v>1521946.3933620439</v>
      </c>
      <c r="AC22" s="152">
        <v>50211527.553387098</v>
      </c>
      <c r="AD22" s="152"/>
    </row>
    <row r="23" spans="1:33" ht="15" x14ac:dyDescent="0.2">
      <c r="A23" s="192">
        <v>48305</v>
      </c>
      <c r="B23" s="193">
        <v>48445214.599324249</v>
      </c>
      <c r="C23" s="94" t="s">
        <v>35</v>
      </c>
      <c r="D23" s="95">
        <v>22</v>
      </c>
      <c r="E23" s="148">
        <v>52958.791318977528</v>
      </c>
      <c r="F23" s="149">
        <v>31367.774219392544</v>
      </c>
      <c r="G23" s="149">
        <v>22680.295546372156</v>
      </c>
      <c r="H23" s="149">
        <v>30816.472951353677</v>
      </c>
      <c r="I23" s="149">
        <v>97767.508606208576</v>
      </c>
      <c r="J23" s="149">
        <v>224169.77826186948</v>
      </c>
      <c r="K23" s="149">
        <v>253046.63179822161</v>
      </c>
      <c r="L23" s="149">
        <v>3665.0456894079471</v>
      </c>
      <c r="M23" s="149">
        <v>4526.0024498917783</v>
      </c>
      <c r="N23" s="149">
        <v>4628.1962394819648</v>
      </c>
      <c r="O23" s="149">
        <v>4797.9235890867894</v>
      </c>
      <c r="P23" s="149">
        <v>5468.197305986102</v>
      </c>
      <c r="Q23" s="149">
        <v>5018.953732773386</v>
      </c>
      <c r="R23" s="149">
        <v>4207.1979388498157</v>
      </c>
      <c r="S23" s="149">
        <v>4034.0370710893285</v>
      </c>
      <c r="T23" s="149">
        <v>4924.0428505328537</v>
      </c>
      <c r="U23" s="149">
        <v>4801.3439046330695</v>
      </c>
      <c r="V23" s="149">
        <v>155493.0906597607</v>
      </c>
      <c r="W23" s="149">
        <v>186308.46748024409</v>
      </c>
      <c r="X23" s="149">
        <v>197292.94308708087</v>
      </c>
      <c r="Y23" s="149">
        <v>179058.60527339307</v>
      </c>
      <c r="Z23" s="149">
        <v>141327.32286600635</v>
      </c>
      <c r="AA23" s="149">
        <v>91178.567786930274</v>
      </c>
      <c r="AB23" s="150">
        <v>48821.835146021389</v>
      </c>
      <c r="AC23" s="151">
        <v>38683898.567018434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73286.850073615977</v>
      </c>
      <c r="F24" s="146">
        <v>47189.406859718409</v>
      </c>
      <c r="G24" s="146">
        <v>34291.674542706394</v>
      </c>
      <c r="H24" s="146">
        <v>34023.844311644636</v>
      </c>
      <c r="I24" s="146">
        <v>58420.962196280692</v>
      </c>
      <c r="J24" s="146">
        <v>95321.575249521688</v>
      </c>
      <c r="K24" s="146">
        <v>161142.22715155032</v>
      </c>
      <c r="L24" s="146">
        <v>1580.7891202790051</v>
      </c>
      <c r="M24" s="146">
        <v>3442.9650225520018</v>
      </c>
      <c r="N24" s="146">
        <v>2912.2937209228403</v>
      </c>
      <c r="O24" s="146">
        <v>4057.4672606326931</v>
      </c>
      <c r="P24" s="146">
        <v>2654.8941765498021</v>
      </c>
      <c r="Q24" s="146">
        <v>2669.120583086536</v>
      </c>
      <c r="R24" s="146">
        <v>1090.5805599819284</v>
      </c>
      <c r="S24" s="146">
        <v>550.03953477775201</v>
      </c>
      <c r="T24" s="146">
        <v>544.54612071532756</v>
      </c>
      <c r="U24" s="146">
        <v>0</v>
      </c>
      <c r="V24" s="146">
        <v>124233.86143826862</v>
      </c>
      <c r="W24" s="146">
        <v>159541.98979763591</v>
      </c>
      <c r="X24" s="146">
        <v>167507.2659348507</v>
      </c>
      <c r="Y24" s="146">
        <v>153235.92239271523</v>
      </c>
      <c r="Z24" s="146">
        <v>125309.92917666239</v>
      </c>
      <c r="AA24" s="146">
        <v>88406.825907909253</v>
      </c>
      <c r="AB24" s="147">
        <v>50995.271365746601</v>
      </c>
      <c r="AC24" s="152">
        <v>5569641.2099932991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4</v>
      </c>
      <c r="E25" s="143">
        <v>69743.079171633537</v>
      </c>
      <c r="F25" s="143">
        <v>39841.599325826217</v>
      </c>
      <c r="G25" s="143">
        <v>23430.804365266591</v>
      </c>
      <c r="H25" s="143">
        <v>18221.986572917183</v>
      </c>
      <c r="I25" s="143">
        <v>23120.035556530958</v>
      </c>
      <c r="J25" s="143">
        <v>28048.26013301473</v>
      </c>
      <c r="K25" s="143">
        <v>63068.273796317197</v>
      </c>
      <c r="L25" s="143">
        <v>0</v>
      </c>
      <c r="M25" s="143">
        <v>0</v>
      </c>
      <c r="N25" s="143">
        <v>356.41868803530815</v>
      </c>
      <c r="O25" s="143">
        <v>1293.3285173751935</v>
      </c>
      <c r="P25" s="143">
        <v>242.16235949470135</v>
      </c>
      <c r="Q25" s="143">
        <v>0</v>
      </c>
      <c r="R25" s="143">
        <v>0</v>
      </c>
      <c r="S25" s="143">
        <v>384.27073215170816</v>
      </c>
      <c r="T25" s="143">
        <v>0</v>
      </c>
      <c r="U25" s="143">
        <v>34.339541364228353</v>
      </c>
      <c r="V25" s="143">
        <v>106152.32782531402</v>
      </c>
      <c r="W25" s="143">
        <v>142413.3991608613</v>
      </c>
      <c r="X25" s="143">
        <v>161685.33833992723</v>
      </c>
      <c r="Y25" s="143">
        <v>150612.83096019749</v>
      </c>
      <c r="Z25" s="143">
        <v>117884.31037560049</v>
      </c>
      <c r="AA25" s="143">
        <v>70911.032131832224</v>
      </c>
      <c r="AB25" s="144">
        <v>30474.908024467939</v>
      </c>
      <c r="AC25" s="153">
        <v>4191674.8223125129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1737213.1259985035</v>
      </c>
      <c r="F26" s="109">
        <v>1038215.0575688145</v>
      </c>
      <c r="G26" s="109">
        <v>729856.41765207937</v>
      </c>
      <c r="H26" s="109">
        <v>886945.72846802813</v>
      </c>
      <c r="I26" s="109">
        <v>2477049.1803478352</v>
      </c>
      <c r="J26" s="109">
        <v>5425214.4632912744</v>
      </c>
      <c r="K26" s="109">
        <v>6463867.9033523453</v>
      </c>
      <c r="L26" s="109">
        <v>86954.161648090856</v>
      </c>
      <c r="M26" s="109">
        <v>113343.91398782712</v>
      </c>
      <c r="N26" s="109">
        <v>114895.16690443581</v>
      </c>
      <c r="O26" s="109">
        <v>126957.50207194092</v>
      </c>
      <c r="P26" s="109">
        <v>131888.56687587226</v>
      </c>
      <c r="Q26" s="109">
        <v>121093.46445336063</v>
      </c>
      <c r="R26" s="109">
        <v>96920.676894623655</v>
      </c>
      <c r="S26" s="109">
        <v>92486.056631683066</v>
      </c>
      <c r="T26" s="109">
        <v>110507.12719458409</v>
      </c>
      <c r="U26" s="109">
        <v>105766.92406738445</v>
      </c>
      <c r="V26" s="109">
        <v>4342392.7515690662</v>
      </c>
      <c r="W26" s="109">
        <v>5306607.8403993584</v>
      </c>
      <c r="X26" s="109">
        <v>5657215.165014891</v>
      </c>
      <c r="Y26" s="109">
        <v>5154684.3294262979</v>
      </c>
      <c r="Z26" s="109">
        <v>4081978.061261191</v>
      </c>
      <c r="AA26" s="109">
        <v>2643199.9234714317</v>
      </c>
      <c r="AB26" s="142">
        <v>1399961.0907733289</v>
      </c>
      <c r="AC26" s="152">
        <v>48445214.599324249</v>
      </c>
      <c r="AD26" s="152"/>
    </row>
    <row r="27" spans="1:33" ht="15" x14ac:dyDescent="0.2">
      <c r="A27" s="192">
        <v>48335</v>
      </c>
      <c r="B27" s="193">
        <v>57573615.222534373</v>
      </c>
      <c r="C27" s="94" t="s">
        <v>35</v>
      </c>
      <c r="D27" s="95">
        <v>19</v>
      </c>
      <c r="E27" s="148">
        <v>68443.669746156083</v>
      </c>
      <c r="F27" s="149">
        <v>46192.365508297793</v>
      </c>
      <c r="G27" s="149">
        <v>36253.976378728221</v>
      </c>
      <c r="H27" s="149">
        <v>45353.677403140216</v>
      </c>
      <c r="I27" s="149">
        <v>117919.27387457213</v>
      </c>
      <c r="J27" s="149">
        <v>249428.81961709159</v>
      </c>
      <c r="K27" s="149">
        <v>281408.78012075671</v>
      </c>
      <c r="L27" s="149">
        <v>13817.054376604137</v>
      </c>
      <c r="M27" s="149">
        <v>16352.951176356331</v>
      </c>
      <c r="N27" s="149">
        <v>17865.087622902807</v>
      </c>
      <c r="O27" s="149">
        <v>19711.630420159992</v>
      </c>
      <c r="P27" s="149">
        <v>20656.263295880704</v>
      </c>
      <c r="Q27" s="149">
        <v>19140.318763766714</v>
      </c>
      <c r="R27" s="149">
        <v>18006.325545172327</v>
      </c>
      <c r="S27" s="149">
        <v>18626.892346114284</v>
      </c>
      <c r="T27" s="149">
        <v>18758.247980291068</v>
      </c>
      <c r="U27" s="149">
        <v>18138.178765188237</v>
      </c>
      <c r="V27" s="149">
        <v>171729.06125057957</v>
      </c>
      <c r="W27" s="149">
        <v>205921.31577473995</v>
      </c>
      <c r="X27" s="149">
        <v>215865.44038057112</v>
      </c>
      <c r="Y27" s="149">
        <v>196243.33728874903</v>
      </c>
      <c r="Z27" s="149">
        <v>157743.36873533073</v>
      </c>
      <c r="AA27" s="149">
        <v>102411.86622333435</v>
      </c>
      <c r="AB27" s="150">
        <v>57054.396757394432</v>
      </c>
      <c r="AC27" s="151">
        <v>40527803.687685691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88191.621062148144</v>
      </c>
      <c r="F28" s="146">
        <v>60221.607842140511</v>
      </c>
      <c r="G28" s="146">
        <v>47071.672138108959</v>
      </c>
      <c r="H28" s="146">
        <v>48203.095837594366</v>
      </c>
      <c r="I28" s="146">
        <v>74088.549255025864</v>
      </c>
      <c r="J28" s="146">
        <v>104050.55104322737</v>
      </c>
      <c r="K28" s="146">
        <v>181215.846976264</v>
      </c>
      <c r="L28" s="146">
        <v>8686.0483348911839</v>
      </c>
      <c r="M28" s="146">
        <v>13631.534329254944</v>
      </c>
      <c r="N28" s="146">
        <v>16448.601484480496</v>
      </c>
      <c r="O28" s="146">
        <v>18292.897114413718</v>
      </c>
      <c r="P28" s="146">
        <v>19278.220528988142</v>
      </c>
      <c r="Q28" s="146">
        <v>18396.604776417902</v>
      </c>
      <c r="R28" s="146">
        <v>15856.583845931636</v>
      </c>
      <c r="S28" s="146">
        <v>13970.980350068488</v>
      </c>
      <c r="T28" s="146">
        <v>12313.914476392556</v>
      </c>
      <c r="U28" s="146">
        <v>11257.39844417821</v>
      </c>
      <c r="V28" s="146">
        <v>136707.88916519159</v>
      </c>
      <c r="W28" s="146">
        <v>171538.40412908306</v>
      </c>
      <c r="X28" s="146">
        <v>179275.6173177452</v>
      </c>
      <c r="Y28" s="146">
        <v>165408.52886430343</v>
      </c>
      <c r="Z28" s="146">
        <v>136605.30356063499</v>
      </c>
      <c r="AA28" s="146">
        <v>96004.982933815118</v>
      </c>
      <c r="AB28" s="147">
        <v>56643.193333396135</v>
      </c>
      <c r="AC28" s="152">
        <v>6773438.5885747857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8</v>
      </c>
      <c r="E29" s="143">
        <v>78928.043837794481</v>
      </c>
      <c r="F29" s="143">
        <v>48704.385290388484</v>
      </c>
      <c r="G29" s="143">
        <v>33451.894696832511</v>
      </c>
      <c r="H29" s="143">
        <v>26707.922300321537</v>
      </c>
      <c r="I29" s="143">
        <v>33108.889581240786</v>
      </c>
      <c r="J29" s="143">
        <v>32746.352690565949</v>
      </c>
      <c r="K29" s="143">
        <v>71035.63764711612</v>
      </c>
      <c r="L29" s="143">
        <v>0</v>
      </c>
      <c r="M29" s="143">
        <v>6522.9176700282824</v>
      </c>
      <c r="N29" s="143">
        <v>10094.780559315652</v>
      </c>
      <c r="O29" s="143">
        <v>13151.435172429356</v>
      </c>
      <c r="P29" s="143">
        <v>14795.396086995384</v>
      </c>
      <c r="Q29" s="143">
        <v>16339.102996718733</v>
      </c>
      <c r="R29" s="143">
        <v>15276.911851055935</v>
      </c>
      <c r="S29" s="143">
        <v>14853.364069968957</v>
      </c>
      <c r="T29" s="143">
        <v>13539.918093678221</v>
      </c>
      <c r="U29" s="143">
        <v>14523.721445059502</v>
      </c>
      <c r="V29" s="143">
        <v>113967.37725856273</v>
      </c>
      <c r="W29" s="143">
        <v>152706.08617651759</v>
      </c>
      <c r="X29" s="143">
        <v>169042.21610835605</v>
      </c>
      <c r="Y29" s="143">
        <v>156269.56751238895</v>
      </c>
      <c r="Z29" s="143">
        <v>124586.27323160857</v>
      </c>
      <c r="AA29" s="143">
        <v>81400.148381816762</v>
      </c>
      <c r="AB29" s="144">
        <v>42294.275625476053</v>
      </c>
      <c r="AC29" s="153">
        <v>10272372.946273891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2284620.560127914</v>
      </c>
      <c r="F30" s="109">
        <v>1508176.458349328</v>
      </c>
      <c r="G30" s="109">
        <v>1144727.397322932</v>
      </c>
      <c r="H30" s="109">
        <v>1268195.6324126141</v>
      </c>
      <c r="I30" s="109">
        <v>2801691.5172869</v>
      </c>
      <c r="J30" s="109">
        <v>5417320.5984221771</v>
      </c>
      <c r="K30" s="109">
        <v>6639915.3113763621</v>
      </c>
      <c r="L30" s="109">
        <v>297268.22649504332</v>
      </c>
      <c r="M30" s="109">
        <v>417415.55102801637</v>
      </c>
      <c r="N30" s="109">
        <v>485989.31524760055</v>
      </c>
      <c r="O30" s="109">
        <v>552904.04782012955</v>
      </c>
      <c r="P30" s="109">
        <v>587945.05343364901</v>
      </c>
      <c r="Q30" s="109">
        <v>567965.29959098902</v>
      </c>
      <c r="R30" s="109">
        <v>527761.81555044826</v>
      </c>
      <c r="S30" s="109">
        <v>528621.78853619704</v>
      </c>
      <c r="T30" s="109">
        <v>513981.71428052627</v>
      </c>
      <c r="U30" s="109">
        <v>505844.7618757654</v>
      </c>
      <c r="V30" s="109">
        <v>4721422.7384902798</v>
      </c>
      <c r="W30" s="109">
        <v>5820307.3056485318</v>
      </c>
      <c r="X30" s="109">
        <v>6170883.5653686803</v>
      </c>
      <c r="Y30" s="109">
        <v>5640414.064042557</v>
      </c>
      <c r="Z30" s="109">
        <v>4540235.4060666924</v>
      </c>
      <c r="AA30" s="109">
        <v>2981046.5770331472</v>
      </c>
      <c r="AB30" s="142">
        <v>1648960.5167278873</v>
      </c>
      <c r="AC30" s="152">
        <v>57573615.222534373</v>
      </c>
      <c r="AD30" s="152"/>
    </row>
    <row r="31" spans="1:33" ht="15" x14ac:dyDescent="0.2">
      <c r="A31" s="192">
        <v>48366</v>
      </c>
      <c r="B31" s="193">
        <v>46711600.240062624</v>
      </c>
      <c r="C31" s="94" t="s">
        <v>35</v>
      </c>
      <c r="D31" s="95">
        <v>21</v>
      </c>
      <c r="E31" s="148">
        <v>55660.60404687719</v>
      </c>
      <c r="F31" s="149">
        <v>32530.64127121188</v>
      </c>
      <c r="G31" s="149">
        <v>23156.34261941773</v>
      </c>
      <c r="H31" s="149">
        <v>29804.393588667397</v>
      </c>
      <c r="I31" s="149">
        <v>84405.831253116368</v>
      </c>
      <c r="J31" s="149">
        <v>175355.99545278618</v>
      </c>
      <c r="K31" s="149">
        <v>236769.50947664547</v>
      </c>
      <c r="L31" s="149">
        <v>3557.4555626070855</v>
      </c>
      <c r="M31" s="149">
        <v>4601.493716535867</v>
      </c>
      <c r="N31" s="149">
        <v>5311.9555605485575</v>
      </c>
      <c r="O31" s="149">
        <v>6734.9646731557186</v>
      </c>
      <c r="P31" s="149">
        <v>8286.9931576605377</v>
      </c>
      <c r="Q31" s="149">
        <v>9708.3935609236287</v>
      </c>
      <c r="R31" s="149">
        <v>7222.83999761215</v>
      </c>
      <c r="S31" s="149">
        <v>6105.2439291332576</v>
      </c>
      <c r="T31" s="149">
        <v>4891.9184012777177</v>
      </c>
      <c r="U31" s="149">
        <v>4524.6365540751658</v>
      </c>
      <c r="V31" s="149">
        <v>156498.08742189471</v>
      </c>
      <c r="W31" s="149">
        <v>187115.3302521045</v>
      </c>
      <c r="X31" s="149">
        <v>197042.35620652605</v>
      </c>
      <c r="Y31" s="149">
        <v>179125.42620084778</v>
      </c>
      <c r="Z31" s="149">
        <v>143059.20887497303</v>
      </c>
      <c r="AA31" s="149">
        <v>94667.017985531667</v>
      </c>
      <c r="AB31" s="150">
        <v>51640.315317560322</v>
      </c>
      <c r="AC31" s="151">
        <v>35863316.056715488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74163.723902777114</v>
      </c>
      <c r="F32" s="146">
        <v>47449.86039365027</v>
      </c>
      <c r="G32" s="146">
        <v>35323.074652737734</v>
      </c>
      <c r="H32" s="146">
        <v>35642.484203527354</v>
      </c>
      <c r="I32" s="146">
        <v>59773.618992091244</v>
      </c>
      <c r="J32" s="146">
        <v>83174.899184793292</v>
      </c>
      <c r="K32" s="146">
        <v>155653.82621676757</v>
      </c>
      <c r="L32" s="146">
        <v>1843.422190265788</v>
      </c>
      <c r="M32" s="146">
        <v>2223.5862669281191</v>
      </c>
      <c r="N32" s="146">
        <v>3432.3860225497911</v>
      </c>
      <c r="O32" s="146">
        <v>3453.5248529060336</v>
      </c>
      <c r="P32" s="146">
        <v>4082.6113349917282</v>
      </c>
      <c r="Q32" s="146">
        <v>3470.7499201686578</v>
      </c>
      <c r="R32" s="146">
        <v>2175.3848058045842</v>
      </c>
      <c r="S32" s="146">
        <v>1508.7392689801052</v>
      </c>
      <c r="T32" s="146">
        <v>2032.6120636030389</v>
      </c>
      <c r="U32" s="146">
        <v>2264.5685275318097</v>
      </c>
      <c r="V32" s="146">
        <v>122352.84477329224</v>
      </c>
      <c r="W32" s="146">
        <v>156986.82438569205</v>
      </c>
      <c r="X32" s="146">
        <v>168984.47146104006</v>
      </c>
      <c r="Y32" s="146">
        <v>154810.30667123848</v>
      </c>
      <c r="Z32" s="146">
        <v>128360.38630222282</v>
      </c>
      <c r="AA32" s="146">
        <v>92161.696152880089</v>
      </c>
      <c r="AB32" s="147">
        <v>53954.52955839027</v>
      </c>
      <c r="AC32" s="152">
        <v>5581120.5284193205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5</v>
      </c>
      <c r="E33" s="143">
        <v>67645.779474775045</v>
      </c>
      <c r="F33" s="143">
        <v>38660.036272245343</v>
      </c>
      <c r="G33" s="143">
        <v>22929.543719987498</v>
      </c>
      <c r="H33" s="143">
        <v>17110.120541669708</v>
      </c>
      <c r="I33" s="143">
        <v>23584.240555192013</v>
      </c>
      <c r="J33" s="143">
        <v>20796.01682299616</v>
      </c>
      <c r="K33" s="143">
        <v>61483.922027963454</v>
      </c>
      <c r="L33" s="143">
        <v>0</v>
      </c>
      <c r="M33" s="143">
        <v>0</v>
      </c>
      <c r="N33" s="143">
        <v>1158.5112691381248</v>
      </c>
      <c r="O33" s="143">
        <v>3150.0615236333806</v>
      </c>
      <c r="P33" s="143">
        <v>4744.7959195717931</v>
      </c>
      <c r="Q33" s="143">
        <v>6237.0774319732091</v>
      </c>
      <c r="R33" s="143">
        <v>5828.575655907578</v>
      </c>
      <c r="S33" s="143">
        <v>4696.3764488518691</v>
      </c>
      <c r="T33" s="143">
        <v>4060.1796579672368</v>
      </c>
      <c r="U33" s="143">
        <v>3644.5007566000681</v>
      </c>
      <c r="V33" s="143">
        <v>95814.228759672973</v>
      </c>
      <c r="W33" s="143">
        <v>135216.67960828464</v>
      </c>
      <c r="X33" s="143">
        <v>155309.67933836096</v>
      </c>
      <c r="Y33" s="143">
        <v>146472.95858925825</v>
      </c>
      <c r="Z33" s="143">
        <v>117622.16014171638</v>
      </c>
      <c r="AA33" s="143">
        <v>78076.078752031637</v>
      </c>
      <c r="AB33" s="144">
        <v>39191.207717764359</v>
      </c>
      <c r="AC33" s="153">
        <v>5267163.6549278079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1803756.4779694048</v>
      </c>
      <c r="F34" s="109">
        <v>1066243.0896312771</v>
      </c>
      <c r="G34" s="109">
        <v>742223.21221866074</v>
      </c>
      <c r="H34" s="109">
        <v>854012.80488447333</v>
      </c>
      <c r="I34" s="109">
        <v>2129538.1350597688</v>
      </c>
      <c r="J34" s="109">
        <v>4119155.5853626635</v>
      </c>
      <c r="K34" s="109">
        <v>5902194.6140164416</v>
      </c>
      <c r="L34" s="109">
        <v>82080.255575811956</v>
      </c>
      <c r="M34" s="109">
        <v>105525.71311496568</v>
      </c>
      <c r="N34" s="109">
        <v>131073.16720740951</v>
      </c>
      <c r="O34" s="109">
        <v>170998.66516606114</v>
      </c>
      <c r="P34" s="109">
        <v>214081.28124869717</v>
      </c>
      <c r="Q34" s="109">
        <v>248944.65161993689</v>
      </c>
      <c r="R34" s="109">
        <v>189524.05745261139</v>
      </c>
      <c r="S34" s="109">
        <v>157726.96183197817</v>
      </c>
      <c r="T34" s="109">
        <v>131161.6329710804</v>
      </c>
      <c r="U34" s="109">
        <v>122298.14552870607</v>
      </c>
      <c r="V34" s="109">
        <v>4254942.3587513231</v>
      </c>
      <c r="W34" s="109">
        <v>5233452.6308783861</v>
      </c>
      <c r="X34" s="109">
        <v>5590375.7628730116</v>
      </c>
      <c r="Y34" s="109">
        <v>5113239.9698490482</v>
      </c>
      <c r="Z34" s="109">
        <v>4105795.7322919071</v>
      </c>
      <c r="AA34" s="109">
        <v>2747034.5560678435</v>
      </c>
      <c r="AB34" s="142">
        <v>1496220.7784911497</v>
      </c>
      <c r="AC34" s="152">
        <v>46711600.240062617</v>
      </c>
      <c r="AD34" s="152"/>
    </row>
    <row r="35" spans="1:33" ht="15" x14ac:dyDescent="0.2">
      <c r="A35" s="192">
        <v>48396</v>
      </c>
      <c r="B35" s="193">
        <v>44169876.798623078</v>
      </c>
      <c r="C35" s="94" t="s">
        <v>35</v>
      </c>
      <c r="D35" s="95">
        <v>20</v>
      </c>
      <c r="E35" s="148">
        <v>35044.269042561791</v>
      </c>
      <c r="F35" s="149">
        <v>11666.133857539255</v>
      </c>
      <c r="G35" s="149">
        <v>3287.9239958988064</v>
      </c>
      <c r="H35" s="149">
        <v>4097.8522797968762</v>
      </c>
      <c r="I35" s="149">
        <v>48348.00975978114</v>
      </c>
      <c r="J35" s="149">
        <v>166499.94095443137</v>
      </c>
      <c r="K35" s="149">
        <v>218409.37677125976</v>
      </c>
      <c r="L35" s="149">
        <v>2338.6999736082275</v>
      </c>
      <c r="M35" s="149">
        <v>427.75892455361901</v>
      </c>
      <c r="N35" s="149">
        <v>1710.2910817342929</v>
      </c>
      <c r="O35" s="149">
        <v>1316.0520109120582</v>
      </c>
      <c r="P35" s="149">
        <v>2807.7862107705505</v>
      </c>
      <c r="Q35" s="149">
        <v>5520.2834416539872</v>
      </c>
      <c r="R35" s="149">
        <v>3012.092979345779</v>
      </c>
      <c r="S35" s="149">
        <v>2367.3735536796912</v>
      </c>
      <c r="T35" s="149">
        <v>1626.8656916298964</v>
      </c>
      <c r="U35" s="149">
        <v>2438.8972426953674</v>
      </c>
      <c r="V35" s="149">
        <v>151563.60638232453</v>
      </c>
      <c r="W35" s="149">
        <v>194657.63069516307</v>
      </c>
      <c r="X35" s="149">
        <v>224560.01120924289</v>
      </c>
      <c r="Y35" s="149">
        <v>204661.72623072829</v>
      </c>
      <c r="Z35" s="149">
        <v>161662.85536433422</v>
      </c>
      <c r="AA35" s="149">
        <v>101732.21820142966</v>
      </c>
      <c r="AB35" s="150">
        <v>43749.771419681791</v>
      </c>
      <c r="AC35" s="151">
        <v>31870148.545495138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5</v>
      </c>
      <c r="E36" s="145">
        <v>57761.174992937966</v>
      </c>
      <c r="F36" s="146">
        <v>29181.040063116299</v>
      </c>
      <c r="G36" s="146">
        <v>13787.439556776511</v>
      </c>
      <c r="H36" s="146">
        <v>12343.712349708543</v>
      </c>
      <c r="I36" s="146">
        <v>34487.439723185744</v>
      </c>
      <c r="J36" s="146">
        <v>65408.587711972366</v>
      </c>
      <c r="K36" s="146">
        <v>117195.40689047874</v>
      </c>
      <c r="L36" s="146">
        <v>3148.9153913143446</v>
      </c>
      <c r="M36" s="146">
        <v>3774.3523994910533</v>
      </c>
      <c r="N36" s="146">
        <v>3614.4349979452095</v>
      </c>
      <c r="O36" s="146">
        <v>2925.4312016461981</v>
      </c>
      <c r="P36" s="146">
        <v>1866.6833914211256</v>
      </c>
      <c r="Q36" s="146">
        <v>2693.2112088156632</v>
      </c>
      <c r="R36" s="146">
        <v>3500.0993662925443</v>
      </c>
      <c r="S36" s="146">
        <v>3008.15171397219</v>
      </c>
      <c r="T36" s="146">
        <v>5147.0563727161152</v>
      </c>
      <c r="U36" s="146">
        <v>7655.5654679139507</v>
      </c>
      <c r="V36" s="146">
        <v>113570.02682695503</v>
      </c>
      <c r="W36" s="146">
        <v>161227.86065015299</v>
      </c>
      <c r="X36" s="146">
        <v>191588.17667735918</v>
      </c>
      <c r="Y36" s="146">
        <v>176267.43279528624</v>
      </c>
      <c r="Z36" s="146">
        <v>144539.90809411992</v>
      </c>
      <c r="AA36" s="146">
        <v>97982.611042160643</v>
      </c>
      <c r="AB36" s="147">
        <v>51666.514932851394</v>
      </c>
      <c r="AC36" s="152">
        <v>6521706.1690929485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6</v>
      </c>
      <c r="E37" s="143">
        <v>55294.713752775016</v>
      </c>
      <c r="F37" s="143">
        <v>24833.318113892285</v>
      </c>
      <c r="G37" s="143">
        <v>10227.767947579801</v>
      </c>
      <c r="H37" s="143">
        <v>3544.6811870477877</v>
      </c>
      <c r="I37" s="143">
        <v>8981.8550318349662</v>
      </c>
      <c r="J37" s="143">
        <v>16501.298360454792</v>
      </c>
      <c r="K37" s="143">
        <v>31047.258025007177</v>
      </c>
      <c r="L37" s="143">
        <v>0</v>
      </c>
      <c r="M37" s="143">
        <v>1387.2567021676125</v>
      </c>
      <c r="N37" s="143">
        <v>4496.2374409917102</v>
      </c>
      <c r="O37" s="143">
        <v>3932.3749574193594</v>
      </c>
      <c r="P37" s="143">
        <v>3832.1599292248429</v>
      </c>
      <c r="Q37" s="143">
        <v>3733.2018854671628</v>
      </c>
      <c r="R37" s="143">
        <v>1647.6293344760682</v>
      </c>
      <c r="S37" s="143">
        <v>1448.813876149914</v>
      </c>
      <c r="T37" s="143">
        <v>1293.6158299082213</v>
      </c>
      <c r="U37" s="143">
        <v>2128.8607648099619</v>
      </c>
      <c r="V37" s="143">
        <v>84334.949948760433</v>
      </c>
      <c r="W37" s="143">
        <v>134617.90933787677</v>
      </c>
      <c r="X37" s="143">
        <v>176334.30202894195</v>
      </c>
      <c r="Y37" s="143">
        <v>165292.01790754526</v>
      </c>
      <c r="Z37" s="143">
        <v>126795.36400401937</v>
      </c>
      <c r="AA37" s="143">
        <v>72477.698797229838</v>
      </c>
      <c r="AB37" s="144">
        <v>28820.395508918304</v>
      </c>
      <c r="AC37" s="153">
        <v>5778022.0840349924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1321459.5383325757</v>
      </c>
      <c r="F38" s="109">
        <v>528227.78614972031</v>
      </c>
      <c r="G38" s="109">
        <v>196062.2853873375</v>
      </c>
      <c r="H38" s="109">
        <v>164943.69446676696</v>
      </c>
      <c r="I38" s="109">
        <v>1193288.5240025611</v>
      </c>
      <c r="J38" s="109">
        <v>3756049.5478112181</v>
      </c>
      <c r="K38" s="109">
        <v>5140448.1180276321</v>
      </c>
      <c r="L38" s="109">
        <v>62518.576428736269</v>
      </c>
      <c r="M38" s="109">
        <v>35750.480701533321</v>
      </c>
      <c r="N38" s="109">
        <v>79255.421270362174</v>
      </c>
      <c r="O38" s="109">
        <v>64542.445970988309</v>
      </c>
      <c r="P38" s="109">
        <v>88482.100747865697</v>
      </c>
      <c r="Q38" s="109">
        <v>146270.93618996104</v>
      </c>
      <c r="R38" s="109">
        <v>87628.132425234711</v>
      </c>
      <c r="S38" s="109">
        <v>71081.112900354259</v>
      </c>
      <c r="T38" s="109">
        <v>66034.290675627839</v>
      </c>
      <c r="U38" s="109">
        <v>99828.936782336881</v>
      </c>
      <c r="V38" s="109">
        <v>4105131.9614738286</v>
      </c>
      <c r="W38" s="109">
        <v>5506999.3731812872</v>
      </c>
      <c r="X38" s="109">
        <v>6507146.9197453056</v>
      </c>
      <c r="Y38" s="109">
        <v>5966323.7960362686</v>
      </c>
      <c r="Z38" s="109">
        <v>4716728.8317814004</v>
      </c>
      <c r="AA38" s="109">
        <v>2959423.6120227752</v>
      </c>
      <c r="AB38" s="142">
        <v>1306250.3761114024</v>
      </c>
      <c r="AC38" s="152">
        <v>44169876.798623078</v>
      </c>
      <c r="AD38" s="152"/>
    </row>
    <row r="39" spans="1:33" ht="15" x14ac:dyDescent="0.2">
      <c r="A39" s="192">
        <v>48427</v>
      </c>
      <c r="B39" s="193">
        <v>50922743.113175511</v>
      </c>
      <c r="C39" s="94" t="s">
        <v>35</v>
      </c>
      <c r="D39" s="95">
        <v>21</v>
      </c>
      <c r="E39" s="148">
        <v>34466.189662619123</v>
      </c>
      <c r="F39" s="149">
        <v>11153.488384428012</v>
      </c>
      <c r="G39" s="149">
        <v>3664.9932104390509</v>
      </c>
      <c r="H39" s="149">
        <v>5636.0177282295072</v>
      </c>
      <c r="I39" s="149">
        <v>63266.518874471149</v>
      </c>
      <c r="J39" s="149">
        <v>221403.69937870881</v>
      </c>
      <c r="K39" s="149">
        <v>269004.3804454343</v>
      </c>
      <c r="L39" s="149">
        <v>8866.0851077376847</v>
      </c>
      <c r="M39" s="149">
        <v>10499.620154955051</v>
      </c>
      <c r="N39" s="149">
        <v>11548.48111134055</v>
      </c>
      <c r="O39" s="149">
        <v>13050.58827819229</v>
      </c>
      <c r="P39" s="149">
        <v>14121.045110354326</v>
      </c>
      <c r="Q39" s="149">
        <v>12491.932075449447</v>
      </c>
      <c r="R39" s="149">
        <v>11375.908163475042</v>
      </c>
      <c r="S39" s="149">
        <v>12020.279045519334</v>
      </c>
      <c r="T39" s="149">
        <v>12707.581424033377</v>
      </c>
      <c r="U39" s="149">
        <v>12555.410509042047</v>
      </c>
      <c r="V39" s="149">
        <v>163828.71327790857</v>
      </c>
      <c r="W39" s="149">
        <v>210004.52905731619</v>
      </c>
      <c r="X39" s="149">
        <v>238671.98477636857</v>
      </c>
      <c r="Y39" s="149">
        <v>215833.46016290318</v>
      </c>
      <c r="Z39" s="149">
        <v>171235.79353312741</v>
      </c>
      <c r="AA39" s="149">
        <v>105156.80331276987</v>
      </c>
      <c r="AB39" s="150">
        <v>43619.274701043563</v>
      </c>
      <c r="AC39" s="151">
        <v>39399838.327203199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3</v>
      </c>
      <c r="E40" s="145">
        <v>57455.364088757007</v>
      </c>
      <c r="F40" s="146">
        <v>27211.094664448705</v>
      </c>
      <c r="G40" s="146">
        <v>11697.421916796126</v>
      </c>
      <c r="H40" s="146">
        <v>7660.5529421878</v>
      </c>
      <c r="I40" s="146">
        <v>29113.196549472352</v>
      </c>
      <c r="J40" s="146">
        <v>63608.989550437858</v>
      </c>
      <c r="K40" s="146">
        <v>125486.35495867267</v>
      </c>
      <c r="L40" s="146">
        <v>11319.653411824358</v>
      </c>
      <c r="M40" s="146">
        <v>20065.852188130226</v>
      </c>
      <c r="N40" s="146">
        <v>21108.794794502141</v>
      </c>
      <c r="O40" s="146">
        <v>19092.268603493925</v>
      </c>
      <c r="P40" s="146">
        <v>18356.825550873964</v>
      </c>
      <c r="Q40" s="146">
        <v>15641.93374945942</v>
      </c>
      <c r="R40" s="146">
        <v>12444.409056523611</v>
      </c>
      <c r="S40" s="146">
        <v>9810.0086749761813</v>
      </c>
      <c r="T40" s="146">
        <v>8487.3477166239736</v>
      </c>
      <c r="U40" s="146">
        <v>6710.2568119553316</v>
      </c>
      <c r="V40" s="146">
        <v>117982.20544580741</v>
      </c>
      <c r="W40" s="146">
        <v>172797.40014808418</v>
      </c>
      <c r="X40" s="146">
        <v>196468.65962798041</v>
      </c>
      <c r="Y40" s="146">
        <v>179615.5374204668</v>
      </c>
      <c r="Z40" s="146">
        <v>145050.32693235073</v>
      </c>
      <c r="AA40" s="146">
        <v>96311.273327607618</v>
      </c>
      <c r="AB40" s="147">
        <v>49183.987601467059</v>
      </c>
      <c r="AC40" s="152">
        <v>4268039.1471986994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7</v>
      </c>
      <c r="E41" s="143">
        <v>55109.91505674478</v>
      </c>
      <c r="F41" s="143">
        <v>24751.392212717805</v>
      </c>
      <c r="G41" s="143">
        <v>8353.4585452112842</v>
      </c>
      <c r="H41" s="143">
        <v>3526.8113983047269</v>
      </c>
      <c r="I41" s="143">
        <v>6755.4765253147534</v>
      </c>
      <c r="J41" s="143">
        <v>12646.27790390273</v>
      </c>
      <c r="K41" s="143">
        <v>43437.027035659725</v>
      </c>
      <c r="L41" s="143">
        <v>0</v>
      </c>
      <c r="M41" s="143">
        <v>710.24150004953833</v>
      </c>
      <c r="N41" s="143">
        <v>2840.9107717879228</v>
      </c>
      <c r="O41" s="143">
        <v>5606.4598008613484</v>
      </c>
      <c r="P41" s="143">
        <v>6424.1237908219509</v>
      </c>
      <c r="Q41" s="143">
        <v>7455.5105945722298</v>
      </c>
      <c r="R41" s="143">
        <v>7716.5693132274691</v>
      </c>
      <c r="S41" s="143">
        <v>5521.7222375622459</v>
      </c>
      <c r="T41" s="143">
        <v>4150.7287968978626</v>
      </c>
      <c r="U41" s="143">
        <v>5005.4463066619446</v>
      </c>
      <c r="V41" s="143">
        <v>89437.602491162776</v>
      </c>
      <c r="W41" s="143">
        <v>147817.97689132774</v>
      </c>
      <c r="X41" s="143">
        <v>188521.93655608216</v>
      </c>
      <c r="Y41" s="143">
        <v>176909.47415222262</v>
      </c>
      <c r="Z41" s="143">
        <v>133903.98541619268</v>
      </c>
      <c r="AA41" s="143">
        <v>74534.871054061223</v>
      </c>
      <c r="AB41" s="144">
        <v>25271.458616311902</v>
      </c>
      <c r="AC41" s="153">
        <v>7254865.6387736164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1281925.4805784861</v>
      </c>
      <c r="F42" s="109">
        <v>489116.28555535909</v>
      </c>
      <c r="G42" s="109">
        <v>170531.33298608742</v>
      </c>
      <c r="H42" s="109">
        <v>166025.71090751616</v>
      </c>
      <c r="I42" s="109">
        <v>1463224.8216895144</v>
      </c>
      <c r="J42" s="109">
        <v>4928828.6009315178</v>
      </c>
      <c r="K42" s="109">
        <v>6329610.2434797566</v>
      </c>
      <c r="L42" s="109">
        <v>220146.74749796448</v>
      </c>
      <c r="M42" s="109">
        <v>285661.27031879354</v>
      </c>
      <c r="N42" s="109">
        <v>325730.86312417343</v>
      </c>
      <c r="O42" s="109">
        <v>370584.37825854932</v>
      </c>
      <c r="P42" s="109">
        <v>396581.29050581635</v>
      </c>
      <c r="Q42" s="109">
        <v>361444.94899482228</v>
      </c>
      <c r="R42" s="109">
        <v>330243.28379513894</v>
      </c>
      <c r="S42" s="109">
        <v>320507.94164377026</v>
      </c>
      <c r="T42" s="109">
        <v>321376.3546328579</v>
      </c>
      <c r="U42" s="109">
        <v>318832.51527238259</v>
      </c>
      <c r="V42" s="109">
        <v>4420412.8126116414</v>
      </c>
      <c r="W42" s="109">
        <v>5963213.1488871863</v>
      </c>
      <c r="X42" s="109">
        <v>6921171.2150802575</v>
      </c>
      <c r="Y42" s="109">
        <v>6309715.5947479252</v>
      </c>
      <c r="Z42" s="109">
        <v>4968430.5429060766</v>
      </c>
      <c r="AA42" s="109">
        <v>3018970.7869294188</v>
      </c>
      <c r="AB42" s="142">
        <v>1240456.9418404994</v>
      </c>
      <c r="AC42" s="152">
        <v>50922743.113175511</v>
      </c>
      <c r="AD42" s="152"/>
    </row>
    <row r="43" spans="1:33" ht="15" x14ac:dyDescent="0.2">
      <c r="A43" s="192">
        <v>48458</v>
      </c>
      <c r="B43" s="193">
        <v>43663932.703399882</v>
      </c>
      <c r="C43" s="94" t="s">
        <v>35</v>
      </c>
      <c r="D43" s="95">
        <v>22</v>
      </c>
      <c r="E43" s="148">
        <v>21493.490371460004</v>
      </c>
      <c r="F43" s="149">
        <v>1418.4312914927198</v>
      </c>
      <c r="G43" s="149">
        <v>0</v>
      </c>
      <c r="H43" s="149">
        <v>33.311492494799587</v>
      </c>
      <c r="I43" s="149">
        <v>48038.328532992287</v>
      </c>
      <c r="J43" s="149">
        <v>199382.65732329068</v>
      </c>
      <c r="K43" s="149">
        <v>251530.38246281544</v>
      </c>
      <c r="L43" s="149">
        <v>144.24342998412484</v>
      </c>
      <c r="M43" s="149">
        <v>552.35302781566611</v>
      </c>
      <c r="N43" s="149">
        <v>625.73916856890605</v>
      </c>
      <c r="O43" s="149">
        <v>1185.7811996336732</v>
      </c>
      <c r="P43" s="149">
        <v>1352.7089129969461</v>
      </c>
      <c r="Q43" s="149">
        <v>1069.1736859338448</v>
      </c>
      <c r="R43" s="149">
        <v>1444.2260876626299</v>
      </c>
      <c r="S43" s="149">
        <v>1188.6299721621754</v>
      </c>
      <c r="T43" s="149">
        <v>2233.2716691488436</v>
      </c>
      <c r="U43" s="149">
        <v>3143.2018752568779</v>
      </c>
      <c r="V43" s="149">
        <v>161585.2026154201</v>
      </c>
      <c r="W43" s="149">
        <v>210355.58643604824</v>
      </c>
      <c r="X43" s="149">
        <v>222194.47144920466</v>
      </c>
      <c r="Y43" s="149">
        <v>198227.8807907828</v>
      </c>
      <c r="Z43" s="149">
        <v>152031.61826391387</v>
      </c>
      <c r="AA43" s="149">
        <v>89421.707069725904</v>
      </c>
      <c r="AB43" s="150">
        <v>32643.36995192316</v>
      </c>
      <c r="AC43" s="151">
        <v>35228506.875776023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45227.790865583986</v>
      </c>
      <c r="F44" s="146">
        <v>16191.188546733743</v>
      </c>
      <c r="G44" s="146">
        <v>2441.7679100924875</v>
      </c>
      <c r="H44" s="146">
        <v>399.55264806047501</v>
      </c>
      <c r="I44" s="146">
        <v>21867.838050420429</v>
      </c>
      <c r="J44" s="146">
        <v>60322.690857945483</v>
      </c>
      <c r="K44" s="146">
        <v>131629.91438079427</v>
      </c>
      <c r="L44" s="146">
        <v>0</v>
      </c>
      <c r="M44" s="146">
        <v>0</v>
      </c>
      <c r="N44" s="146">
        <v>511.82952520562708</v>
      </c>
      <c r="O44" s="146">
        <v>900.55303080732142</v>
      </c>
      <c r="P44" s="146">
        <v>623.71449241906544</v>
      </c>
      <c r="Q44" s="146">
        <v>2505.1227488917652</v>
      </c>
      <c r="R44" s="146">
        <v>1586.9547972090375</v>
      </c>
      <c r="S44" s="146">
        <v>0</v>
      </c>
      <c r="T44" s="146">
        <v>0</v>
      </c>
      <c r="U44" s="146">
        <v>0</v>
      </c>
      <c r="V44" s="146">
        <v>114245.60559150577</v>
      </c>
      <c r="W44" s="146">
        <v>175599.41207078667</v>
      </c>
      <c r="X44" s="146">
        <v>188303.56714784392</v>
      </c>
      <c r="Y44" s="146">
        <v>169283.18655385156</v>
      </c>
      <c r="Z44" s="146">
        <v>135455.27279768404</v>
      </c>
      <c r="AA44" s="146">
        <v>88899.344407375596</v>
      </c>
      <c r="AB44" s="147">
        <v>45629.61541040599</v>
      </c>
      <c r="AC44" s="152">
        <v>4806499.6873344695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49610.526277565994</v>
      </c>
      <c r="F45" s="143">
        <v>19291.480230589823</v>
      </c>
      <c r="G45" s="143">
        <v>2195.6172744648802</v>
      </c>
      <c r="H45" s="143">
        <v>0</v>
      </c>
      <c r="I45" s="143">
        <v>1554.0483827851569</v>
      </c>
      <c r="J45" s="143">
        <v>9802.6025909660839</v>
      </c>
      <c r="K45" s="143">
        <v>36187.363732908772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181.16520171285089</v>
      </c>
      <c r="U45" s="143">
        <v>197.27823442827508</v>
      </c>
      <c r="V45" s="143">
        <v>86123.583896346798</v>
      </c>
      <c r="W45" s="143">
        <v>153108.21040683068</v>
      </c>
      <c r="X45" s="143">
        <v>180618.05159297658</v>
      </c>
      <c r="Y45" s="143">
        <v>167325.23113564806</v>
      </c>
      <c r="Z45" s="143">
        <v>121811.21772443588</v>
      </c>
      <c r="AA45" s="143">
        <v>62680.70613463538</v>
      </c>
      <c r="AB45" s="144">
        <v>16544.452256053144</v>
      </c>
      <c r="AC45" s="153">
        <v>3628926.1402893933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852210.05674472009</v>
      </c>
      <c r="F46" s="109">
        <v>173136.1635221341</v>
      </c>
      <c r="G46" s="109">
        <v>18549.540738229472</v>
      </c>
      <c r="H46" s="109">
        <v>2331.0634271274912</v>
      </c>
      <c r="I46" s="109">
        <v>1150530.7734586529</v>
      </c>
      <c r="J46" s="109">
        <v>4666919.634908041</v>
      </c>
      <c r="K46" s="109">
        <v>6204937.5266367514</v>
      </c>
      <c r="L46" s="109">
        <v>3173.3554596507465</v>
      </c>
      <c r="M46" s="109">
        <v>12151.766611944655</v>
      </c>
      <c r="N46" s="109">
        <v>15813.57980933844</v>
      </c>
      <c r="O46" s="109">
        <v>29689.398515170094</v>
      </c>
      <c r="P46" s="109">
        <v>32254.454055609076</v>
      </c>
      <c r="Q46" s="109">
        <v>33542.312086111648</v>
      </c>
      <c r="R46" s="109">
        <v>38120.793117414003</v>
      </c>
      <c r="S46" s="109">
        <v>26149.859387567856</v>
      </c>
      <c r="T46" s="109">
        <v>49856.637528125961</v>
      </c>
      <c r="U46" s="109">
        <v>69939.554193364413</v>
      </c>
      <c r="V46" s="109">
        <v>4356351.2154906522</v>
      </c>
      <c r="W46" s="109">
        <v>5942653.3915035306</v>
      </c>
      <c r="X46" s="109">
        <v>6363964.8468457852</v>
      </c>
      <c r="Y46" s="109">
        <v>5707447.0481552193</v>
      </c>
      <c r="Z46" s="109">
        <v>4373761.5638945848</v>
      </c>
      <c r="AA46" s="109">
        <v>2573597.7577020135</v>
      </c>
      <c r="AB46" s="142">
        <v>966850.40960814606</v>
      </c>
      <c r="AC46" s="152">
        <v>43663932.703399889</v>
      </c>
      <c r="AD46" s="152"/>
    </row>
    <row r="47" spans="1:33" ht="15" x14ac:dyDescent="0.2">
      <c r="A47" s="192">
        <v>48488</v>
      </c>
      <c r="B47" s="193">
        <v>48799990.792433202</v>
      </c>
      <c r="C47" s="94" t="s">
        <v>35</v>
      </c>
      <c r="D47" s="95">
        <v>20</v>
      </c>
      <c r="E47" s="148">
        <v>33166.406209126835</v>
      </c>
      <c r="F47" s="149">
        <v>8874.150144575362</v>
      </c>
      <c r="G47" s="149">
        <v>1554.5490913882848</v>
      </c>
      <c r="H47" s="149">
        <v>3275.8955725794335</v>
      </c>
      <c r="I47" s="149">
        <v>54633.92637920691</v>
      </c>
      <c r="J47" s="149">
        <v>189081.85012901292</v>
      </c>
      <c r="K47" s="149">
        <v>253544.6155047316</v>
      </c>
      <c r="L47" s="149">
        <v>5911.8199343811075</v>
      </c>
      <c r="M47" s="149">
        <v>7110.5590144657917</v>
      </c>
      <c r="N47" s="149">
        <v>8524.8136184203995</v>
      </c>
      <c r="O47" s="149">
        <v>9349.0809426619071</v>
      </c>
      <c r="P47" s="149">
        <v>10061.737793928276</v>
      </c>
      <c r="Q47" s="149">
        <v>9665.5961279605544</v>
      </c>
      <c r="R47" s="149">
        <v>8477.3034536069044</v>
      </c>
      <c r="S47" s="149">
        <v>8247.6713620845094</v>
      </c>
      <c r="T47" s="149">
        <v>7560.2057503412234</v>
      </c>
      <c r="U47" s="149">
        <v>9416.6552665219151</v>
      </c>
      <c r="V47" s="149">
        <v>183181.8034947491</v>
      </c>
      <c r="W47" s="149">
        <v>229256.65893783467</v>
      </c>
      <c r="X47" s="149">
        <v>230771.30762384844</v>
      </c>
      <c r="Y47" s="149">
        <v>205941.99532519488</v>
      </c>
      <c r="Z47" s="149">
        <v>160493.5373461188</v>
      </c>
      <c r="AA47" s="149">
        <v>101001.11395424143</v>
      </c>
      <c r="AB47" s="150">
        <v>43228.352056310796</v>
      </c>
      <c r="AC47" s="151">
        <v>35646632.100665838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5</v>
      </c>
      <c r="E48" s="145">
        <v>59571.13991178685</v>
      </c>
      <c r="F48" s="146">
        <v>27394.625000271939</v>
      </c>
      <c r="G48" s="146">
        <v>13674.869581112855</v>
      </c>
      <c r="H48" s="146">
        <v>9751.2505502668537</v>
      </c>
      <c r="I48" s="146">
        <v>35052.785809246598</v>
      </c>
      <c r="J48" s="146">
        <v>70060.701307699186</v>
      </c>
      <c r="K48" s="146">
        <v>145810.01435036495</v>
      </c>
      <c r="L48" s="146">
        <v>1485.8850454737897</v>
      </c>
      <c r="M48" s="146">
        <v>4473.3145340693172</v>
      </c>
      <c r="N48" s="146">
        <v>5547.5913815920221</v>
      </c>
      <c r="O48" s="146">
        <v>7054.8553641234739</v>
      </c>
      <c r="P48" s="146">
        <v>7794.8233282599122</v>
      </c>
      <c r="Q48" s="146">
        <v>7603.5845261148625</v>
      </c>
      <c r="R48" s="146">
        <v>6408.2704308672564</v>
      </c>
      <c r="S48" s="146">
        <v>5966.5317022113823</v>
      </c>
      <c r="T48" s="146">
        <v>5987.661005680472</v>
      </c>
      <c r="U48" s="146">
        <v>7859.8925871286292</v>
      </c>
      <c r="V48" s="146">
        <v>141951.99367250188</v>
      </c>
      <c r="W48" s="146">
        <v>193041.65254624412</v>
      </c>
      <c r="X48" s="146">
        <v>192466.10721833396</v>
      </c>
      <c r="Y48" s="146">
        <v>173186.06746192486</v>
      </c>
      <c r="Z48" s="146">
        <v>138932.99576958446</v>
      </c>
      <c r="AA48" s="146">
        <v>92745.791300564946</v>
      </c>
      <c r="AB48" s="147">
        <v>48327.447849203636</v>
      </c>
      <c r="AC48" s="152">
        <v>7010749.2611731412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6</v>
      </c>
      <c r="E49" s="143">
        <v>55961.788434440998</v>
      </c>
      <c r="F49" s="143">
        <v>23992.393918784146</v>
      </c>
      <c r="G49" s="143">
        <v>7653.4861773518669</v>
      </c>
      <c r="H49" s="143">
        <v>2351.8316981918952</v>
      </c>
      <c r="I49" s="143">
        <v>5553.2338570666707</v>
      </c>
      <c r="J49" s="143">
        <v>7828.4996149806911</v>
      </c>
      <c r="K49" s="143">
        <v>42511.22983934456</v>
      </c>
      <c r="L49" s="143">
        <v>0</v>
      </c>
      <c r="M49" s="143">
        <v>752.65760823041387</v>
      </c>
      <c r="N49" s="143">
        <v>2118.5569699552234</v>
      </c>
      <c r="O49" s="143">
        <v>3853.328661109485</v>
      </c>
      <c r="P49" s="143">
        <v>5834.4442942587575</v>
      </c>
      <c r="Q49" s="143">
        <v>7019.4112226369307</v>
      </c>
      <c r="R49" s="143">
        <v>7372.9543438615974</v>
      </c>
      <c r="S49" s="143">
        <v>7635.1849895335599</v>
      </c>
      <c r="T49" s="143">
        <v>7068.986040004479</v>
      </c>
      <c r="U49" s="143">
        <v>8040.2708891095326</v>
      </c>
      <c r="V49" s="143">
        <v>108043.57003535485</v>
      </c>
      <c r="W49" s="143">
        <v>163699.71131938414</v>
      </c>
      <c r="X49" s="143">
        <v>174819.20314135737</v>
      </c>
      <c r="Y49" s="143">
        <v>160761.25740277476</v>
      </c>
      <c r="Z49" s="143">
        <v>122307.36658583573</v>
      </c>
      <c r="AA49" s="143">
        <v>70928.493151790608</v>
      </c>
      <c r="AB49" s="144">
        <v>27660.378237010718</v>
      </c>
      <c r="AC49" s="153">
        <v>6142609.4305942133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1296954.554348117</v>
      </c>
      <c r="F50" s="109">
        <v>458410.49140557181</v>
      </c>
      <c r="G50" s="109">
        <v>145386.24679744116</v>
      </c>
      <c r="H50" s="109">
        <v>128385.1543920743</v>
      </c>
      <c r="I50" s="109">
        <v>1301261.8597727714</v>
      </c>
      <c r="J50" s="109">
        <v>4178911.5068086386</v>
      </c>
      <c r="K50" s="109">
        <v>6055009.7608825238</v>
      </c>
      <c r="L50" s="109">
        <v>125665.8239149911</v>
      </c>
      <c r="M50" s="109">
        <v>169093.69860904492</v>
      </c>
      <c r="N50" s="109">
        <v>210945.57109609945</v>
      </c>
      <c r="O50" s="109">
        <v>245375.86764051244</v>
      </c>
      <c r="P50" s="109">
        <v>275215.5382854176</v>
      </c>
      <c r="Q50" s="109">
        <v>273446.31252560701</v>
      </c>
      <c r="R50" s="109">
        <v>245825.14728964394</v>
      </c>
      <c r="S50" s="109">
        <v>240597.19568994845</v>
      </c>
      <c r="T50" s="109">
        <v>223556.33627525371</v>
      </c>
      <c r="U50" s="109">
        <v>275874.19360073865</v>
      </c>
      <c r="V50" s="109">
        <v>5021657.4584696209</v>
      </c>
      <c r="W50" s="109">
        <v>6532539.7094042189</v>
      </c>
      <c r="X50" s="109">
        <v>6626671.9074167814</v>
      </c>
      <c r="Y50" s="109">
        <v>5949337.7882301705</v>
      </c>
      <c r="Z50" s="109">
        <v>4638379.9252853133</v>
      </c>
      <c r="AA50" s="109">
        <v>2909322.1944983969</v>
      </c>
      <c r="AB50" s="142">
        <v>1272166.5497942984</v>
      </c>
      <c r="AC50" s="152">
        <v>48799990.792433195</v>
      </c>
      <c r="AD50" s="152"/>
    </row>
    <row r="51" spans="1:33" ht="15" x14ac:dyDescent="0.2">
      <c r="A51" s="192">
        <v>48519</v>
      </c>
      <c r="B51" s="193">
        <v>44319342.517482616</v>
      </c>
      <c r="C51" s="94" t="s">
        <v>35</v>
      </c>
      <c r="D51" s="95">
        <v>20</v>
      </c>
      <c r="E51" s="148">
        <v>26979.065345621573</v>
      </c>
      <c r="F51" s="149">
        <v>3802.40625888154</v>
      </c>
      <c r="G51" s="149">
        <v>0</v>
      </c>
      <c r="H51" s="149">
        <v>55.298978001449726</v>
      </c>
      <c r="I51" s="149">
        <v>44320.982631558756</v>
      </c>
      <c r="J51" s="149">
        <v>173432.18576792147</v>
      </c>
      <c r="K51" s="149">
        <v>242109.02984449835</v>
      </c>
      <c r="L51" s="149">
        <v>1626.3830127176655</v>
      </c>
      <c r="M51" s="149">
        <v>2559.0136968027095</v>
      </c>
      <c r="N51" s="149">
        <v>3388.9077939249923</v>
      </c>
      <c r="O51" s="149">
        <v>3959.29044239319</v>
      </c>
      <c r="P51" s="149">
        <v>4559.6717606763359</v>
      </c>
      <c r="Q51" s="149">
        <v>5314.7097609252432</v>
      </c>
      <c r="R51" s="149">
        <v>3966.7748208786938</v>
      </c>
      <c r="S51" s="149">
        <v>4304.5253105781785</v>
      </c>
      <c r="T51" s="149">
        <v>6455.1208066282734</v>
      </c>
      <c r="U51" s="149">
        <v>6113.7523678928264</v>
      </c>
      <c r="V51" s="149">
        <v>189860.1338262808</v>
      </c>
      <c r="W51" s="149">
        <v>225333.59786682038</v>
      </c>
      <c r="X51" s="149">
        <v>225659.82930128035</v>
      </c>
      <c r="Y51" s="149">
        <v>200827.00714891034</v>
      </c>
      <c r="Z51" s="149">
        <v>158072.33026266287</v>
      </c>
      <c r="AA51" s="149">
        <v>97570.481136068192</v>
      </c>
      <c r="AB51" s="150">
        <v>38062.901498181091</v>
      </c>
      <c r="AC51" s="151">
        <v>33366667.992802106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50464.389807920103</v>
      </c>
      <c r="F52" s="146">
        <v>20039.642464118981</v>
      </c>
      <c r="G52" s="146">
        <v>5457.0734412271559</v>
      </c>
      <c r="H52" s="146">
        <v>1441.2425863165845</v>
      </c>
      <c r="I52" s="146">
        <v>25995.497659599147</v>
      </c>
      <c r="J52" s="146">
        <v>61000.348262209809</v>
      </c>
      <c r="K52" s="146">
        <v>134628.84399483327</v>
      </c>
      <c r="L52" s="146">
        <v>0</v>
      </c>
      <c r="M52" s="146">
        <v>237.479808129021</v>
      </c>
      <c r="N52" s="146">
        <v>1245.8563647382541</v>
      </c>
      <c r="O52" s="146">
        <v>2806.2207100388764</v>
      </c>
      <c r="P52" s="146">
        <v>2161.1246529575146</v>
      </c>
      <c r="Q52" s="146">
        <v>1857.9126103822491</v>
      </c>
      <c r="R52" s="146">
        <v>1267.5613839828873</v>
      </c>
      <c r="S52" s="146">
        <v>2461.1261607269116</v>
      </c>
      <c r="T52" s="146">
        <v>3387.778872122959</v>
      </c>
      <c r="U52" s="146">
        <v>3575.5030713658193</v>
      </c>
      <c r="V52" s="146">
        <v>144925.71532334079</v>
      </c>
      <c r="W52" s="146">
        <v>190304.27169479473</v>
      </c>
      <c r="X52" s="146">
        <v>190152.51329516759</v>
      </c>
      <c r="Y52" s="146">
        <v>171555.68249743042</v>
      </c>
      <c r="Z52" s="146">
        <v>137858.28810166696</v>
      </c>
      <c r="AA52" s="146">
        <v>92365.559288200398</v>
      </c>
      <c r="AB52" s="147">
        <v>48045.783744737768</v>
      </c>
      <c r="AC52" s="152">
        <v>5172941.6631840328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48003.459040972346</v>
      </c>
      <c r="F53" s="143">
        <v>15801.847016632315</v>
      </c>
      <c r="G53" s="143">
        <v>2159.0813113215358</v>
      </c>
      <c r="H53" s="143">
        <v>0</v>
      </c>
      <c r="I53" s="143">
        <v>0</v>
      </c>
      <c r="J53" s="143">
        <v>4881.21624410197</v>
      </c>
      <c r="K53" s="143">
        <v>34912.595130109527</v>
      </c>
      <c r="L53" s="143">
        <v>0</v>
      </c>
      <c r="M53" s="143">
        <v>0</v>
      </c>
      <c r="N53" s="143">
        <v>0</v>
      </c>
      <c r="O53" s="143">
        <v>1580.0229693765093</v>
      </c>
      <c r="P53" s="143">
        <v>3812.1486181817013</v>
      </c>
      <c r="Q53" s="143">
        <v>6047.9967373413565</v>
      </c>
      <c r="R53" s="143">
        <v>5144.8789799582055</v>
      </c>
      <c r="S53" s="143">
        <v>3533.287593472448</v>
      </c>
      <c r="T53" s="143">
        <v>2230.7623694301874</v>
      </c>
      <c r="U53" s="143">
        <v>1807.626199794807</v>
      </c>
      <c r="V53" s="143">
        <v>111253.92882065388</v>
      </c>
      <c r="W53" s="143">
        <v>165796.46077237031</v>
      </c>
      <c r="X53" s="143">
        <v>179227.52627252412</v>
      </c>
      <c r="Y53" s="143">
        <v>161387.86146262946</v>
      </c>
      <c r="Z53" s="143">
        <v>123279.73252881167</v>
      </c>
      <c r="AA53" s="143">
        <v>68968.561617513406</v>
      </c>
      <c r="AB53" s="144">
        <v>23459.816564217512</v>
      </c>
      <c r="AC53" s="153">
        <v>5779732.8614964802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1029459.6203899459</v>
      </c>
      <c r="F54" s="109">
        <v>251017.77713390061</v>
      </c>
      <c r="G54" s="109">
        <v>34782.781632837839</v>
      </c>
      <c r="H54" s="109">
        <v>6870.9499052953324</v>
      </c>
      <c r="I54" s="109">
        <v>990401.64326957171</v>
      </c>
      <c r="J54" s="109">
        <v>3741932.4058718807</v>
      </c>
      <c r="K54" s="109">
        <v>5590171.5436499575</v>
      </c>
      <c r="L54" s="109">
        <v>32527.660254353308</v>
      </c>
      <c r="M54" s="109">
        <v>52130.193168570273</v>
      </c>
      <c r="N54" s="109">
        <v>72761.581337452866</v>
      </c>
      <c r="O54" s="109">
        <v>99890.829504278357</v>
      </c>
      <c r="P54" s="109">
        <v>122710.82553444698</v>
      </c>
      <c r="Q54" s="109">
        <v>150013.82608408201</v>
      </c>
      <c r="R54" s="109">
        <v>115275.01583325466</v>
      </c>
      <c r="S54" s="109">
        <v>117134.7364153059</v>
      </c>
      <c r="T54" s="109">
        <v>156038.10583763843</v>
      </c>
      <c r="U54" s="109">
        <v>147422.81684208865</v>
      </c>
      <c r="V54" s="109">
        <v>5044429.1107429024</v>
      </c>
      <c r="W54" s="109">
        <v>6262667.808749808</v>
      </c>
      <c r="X54" s="109">
        <v>6349171.7968414221</v>
      </c>
      <c r="Y54" s="109">
        <v>5671090.041743705</v>
      </c>
      <c r="Z54" s="109">
        <v>4452558.1528327949</v>
      </c>
      <c r="AA54" s="109">
        <v>2734683.2295792461</v>
      </c>
      <c r="AB54" s="142">
        <v>1094200.0643278779</v>
      </c>
      <c r="AC54" s="152">
        <v>44319342.517482616</v>
      </c>
      <c r="AD54" s="152"/>
    </row>
    <row r="55" spans="1:33" ht="15" x14ac:dyDescent="0.2">
      <c r="A55" s="192">
        <v>48549</v>
      </c>
      <c r="B55" s="193">
        <v>46258517.924232364</v>
      </c>
      <c r="C55" s="94" t="s">
        <v>35</v>
      </c>
      <c r="D55" s="95">
        <v>22</v>
      </c>
      <c r="E55" s="148">
        <v>44411.063249419756</v>
      </c>
      <c r="F55" s="149">
        <v>12135.912298012792</v>
      </c>
      <c r="G55" s="149">
        <v>1948.7243508938172</v>
      </c>
      <c r="H55" s="149">
        <v>1651.9872636199711</v>
      </c>
      <c r="I55" s="149">
        <v>28800.455750966183</v>
      </c>
      <c r="J55" s="149">
        <v>91923.70343747185</v>
      </c>
      <c r="K55" s="149">
        <v>169136.25796379085</v>
      </c>
      <c r="L55" s="149">
        <v>10886.902514924981</v>
      </c>
      <c r="M55" s="149">
        <v>12676.377636024199</v>
      </c>
      <c r="N55" s="149">
        <v>12206.579979260807</v>
      </c>
      <c r="O55" s="149">
        <v>12519.424141085505</v>
      </c>
      <c r="P55" s="149">
        <v>13507.163896432678</v>
      </c>
      <c r="Q55" s="149">
        <v>12765.529137361445</v>
      </c>
      <c r="R55" s="149">
        <v>13124.626503106381</v>
      </c>
      <c r="S55" s="149">
        <v>16033.263670020364</v>
      </c>
      <c r="T55" s="149">
        <v>17323.30861473663</v>
      </c>
      <c r="U55" s="149">
        <v>18969.316122494896</v>
      </c>
      <c r="V55" s="149">
        <v>154309.22972004474</v>
      </c>
      <c r="W55" s="149">
        <v>210806.84308013975</v>
      </c>
      <c r="X55" s="149">
        <v>219416.03152253956</v>
      </c>
      <c r="Y55" s="149">
        <v>200926.74588184032</v>
      </c>
      <c r="Z55" s="149">
        <v>167951.72939104421</v>
      </c>
      <c r="AA55" s="149">
        <v>114910.53657095353</v>
      </c>
      <c r="AB55" s="150">
        <v>57925.502546084193</v>
      </c>
      <c r="AC55" s="151">
        <v>35557878.735329926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3</v>
      </c>
      <c r="E56" s="145">
        <v>67916.841381931037</v>
      </c>
      <c r="F56" s="146">
        <v>31079.105673664078</v>
      </c>
      <c r="G56" s="146">
        <v>13266.590956131695</v>
      </c>
      <c r="H56" s="146">
        <v>7649.2948785025501</v>
      </c>
      <c r="I56" s="146">
        <v>29452.475326935601</v>
      </c>
      <c r="J56" s="146">
        <v>64471.074879021246</v>
      </c>
      <c r="K56" s="146">
        <v>123133.72116134041</v>
      </c>
      <c r="L56" s="146">
        <v>0</v>
      </c>
      <c r="M56" s="146">
        <v>0</v>
      </c>
      <c r="N56" s="146">
        <v>860.29877695864218</v>
      </c>
      <c r="O56" s="146">
        <v>3888.1216854519444</v>
      </c>
      <c r="P56" s="146">
        <v>6950.1859640340945</v>
      </c>
      <c r="Q56" s="146">
        <v>8896.46501268885</v>
      </c>
      <c r="R56" s="146">
        <v>6214.3825573865706</v>
      </c>
      <c r="S56" s="146">
        <v>5298.9731520567248</v>
      </c>
      <c r="T56" s="146">
        <v>5542.8572408471182</v>
      </c>
      <c r="U56" s="146">
        <v>5465.0295965715386</v>
      </c>
      <c r="V56" s="146">
        <v>139403.55069166771</v>
      </c>
      <c r="W56" s="146">
        <v>192049.89507833915</v>
      </c>
      <c r="X56" s="146">
        <v>198375.43087463846</v>
      </c>
      <c r="Y56" s="146">
        <v>181076.59045040267</v>
      </c>
      <c r="Z56" s="146">
        <v>151626.36860851548</v>
      </c>
      <c r="AA56" s="146">
        <v>103943.27999025994</v>
      </c>
      <c r="AB56" s="147">
        <v>57283.452368215272</v>
      </c>
      <c r="AC56" s="152">
        <v>4211531.9589166818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6</v>
      </c>
      <c r="E57" s="143">
        <v>85612.855963632115</v>
      </c>
      <c r="F57" s="143">
        <v>45320.060172341568</v>
      </c>
      <c r="G57" s="143">
        <v>21697.581448221536</v>
      </c>
      <c r="H57" s="143">
        <v>9628.4443443643595</v>
      </c>
      <c r="I57" s="143">
        <v>8415.9946655660951</v>
      </c>
      <c r="J57" s="143">
        <v>10704.532528062098</v>
      </c>
      <c r="K57" s="143">
        <v>28782.148050046519</v>
      </c>
      <c r="L57" s="143">
        <v>0</v>
      </c>
      <c r="M57" s="143">
        <v>0</v>
      </c>
      <c r="N57" s="143">
        <v>5701.8451651255409</v>
      </c>
      <c r="O57" s="143">
        <v>8086.8809007994896</v>
      </c>
      <c r="P57" s="143">
        <v>8785.1540979992242</v>
      </c>
      <c r="Q57" s="143">
        <v>9183.5040244655193</v>
      </c>
      <c r="R57" s="143">
        <v>8173.3915360216724</v>
      </c>
      <c r="S57" s="143">
        <v>5791.8045305632213</v>
      </c>
      <c r="T57" s="143">
        <v>4807.2572475565148</v>
      </c>
      <c r="U57" s="143">
        <v>2881.6259948876195</v>
      </c>
      <c r="V57" s="143">
        <v>87364.036432771987</v>
      </c>
      <c r="W57" s="143">
        <v>153165.68767108096</v>
      </c>
      <c r="X57" s="143">
        <v>172657.05902062709</v>
      </c>
      <c r="Y57" s="143">
        <v>163034.32533702979</v>
      </c>
      <c r="Z57" s="143">
        <v>130761.54889858523</v>
      </c>
      <c r="AA57" s="143">
        <v>79283.209119240448</v>
      </c>
      <c r="AB57" s="144">
        <v>31678.92451530377</v>
      </c>
      <c r="AC57" s="153">
        <v>6489107.2299857531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1694471.0514148204</v>
      </c>
      <c r="F58" s="109">
        <v>632147.74861132307</v>
      </c>
      <c r="G58" s="109">
        <v>212857.19727738827</v>
      </c>
      <c r="H58" s="109">
        <v>117062.27050133317</v>
      </c>
      <c r="I58" s="109">
        <v>772463.42049545934</v>
      </c>
      <c r="J58" s="109">
        <v>2279961.895429817</v>
      </c>
      <c r="K58" s="109">
        <v>4263091.726987699</v>
      </c>
      <c r="L58" s="109">
        <v>239511.85532834957</v>
      </c>
      <c r="M58" s="109">
        <v>278880.30799253238</v>
      </c>
      <c r="N58" s="109">
        <v>305336.72686536692</v>
      </c>
      <c r="O58" s="109">
        <v>335612.9815650339</v>
      </c>
      <c r="P58" s="109">
        <v>370719.08820161654</v>
      </c>
      <c r="Q58" s="109">
        <v>362632.06020681147</v>
      </c>
      <c r="R58" s="109">
        <v>356425.27995663014</v>
      </c>
      <c r="S58" s="109">
        <v>403379.5473799975</v>
      </c>
      <c r="T58" s="109">
        <v>426584.90473208629</v>
      </c>
      <c r="U58" s="109">
        <v>451009.79945392808</v>
      </c>
      <c r="V58" s="109">
        <v>4337197.9245126192</v>
      </c>
      <c r="W58" s="109">
        <v>6132894.3590245778</v>
      </c>
      <c r="X58" s="109">
        <v>6458221.3402435491</v>
      </c>
      <c r="Y58" s="109">
        <v>5941824.1327738743</v>
      </c>
      <c r="Z58" s="109">
        <v>4934386.4458200298</v>
      </c>
      <c r="AA58" s="109">
        <v>3315560.8992472002</v>
      </c>
      <c r="AB58" s="142">
        <v>1636284.9602103208</v>
      </c>
      <c r="AC58" s="152">
        <v>46258517.924232356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A1D-EAB2-45BC-849D-29CA24C5A732}">
  <sheetPr>
    <tabColor theme="3" tint="0.39997558519241921"/>
    <pageSetUpPr fitToPage="1"/>
  </sheetPr>
  <dimension ref="A1:AG62"/>
  <sheetViews>
    <sheetView showGridLines="0" tabSelected="1" zoomScale="90" workbookViewId="0">
      <pane xSplit="4" ySplit="10" topLeftCell="S13" activePane="bottomRight" state="frozen"/>
      <selection sqref="A1:AC61"/>
      <selection pane="topRight" sqref="A1:AC61"/>
      <selection pane="bottomLeft" sqref="A1:AC61"/>
      <selection pane="bottomRight" activeCell="W16" sqref="W16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2033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122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48580</v>
      </c>
      <c r="B11" s="193">
        <v>37418793.63405624</v>
      </c>
      <c r="C11" s="94" t="s">
        <v>35</v>
      </c>
      <c r="D11" s="95">
        <v>20</v>
      </c>
      <c r="E11" s="148">
        <v>33214.321683749105</v>
      </c>
      <c r="F11" s="149">
        <v>8124.1686819653405</v>
      </c>
      <c r="G11" s="149">
        <v>1504.7657164382401</v>
      </c>
      <c r="H11" s="149">
        <v>1970.9433505148481</v>
      </c>
      <c r="I11" s="149">
        <v>30615.945108409385</v>
      </c>
      <c r="J11" s="149">
        <v>102592.61576605054</v>
      </c>
      <c r="K11" s="149">
        <v>161309.66647546127</v>
      </c>
      <c r="L11" s="149">
        <v>39279.665452134752</v>
      </c>
      <c r="M11" s="149">
        <v>50333.157519992317</v>
      </c>
      <c r="N11" s="149">
        <v>52073.661206298748</v>
      </c>
      <c r="O11" s="149">
        <v>52378.827013397175</v>
      </c>
      <c r="P11" s="149">
        <v>52577.597193531903</v>
      </c>
      <c r="Q11" s="149">
        <v>51858.696939130095</v>
      </c>
      <c r="R11" s="149">
        <v>50876.089876071004</v>
      </c>
      <c r="S11" s="149">
        <v>50731.81229786593</v>
      </c>
      <c r="T11" s="149">
        <v>50573.756132164919</v>
      </c>
      <c r="U11" s="149">
        <v>50374.017076781049</v>
      </c>
      <c r="V11" s="149">
        <v>78123.064582936495</v>
      </c>
      <c r="W11" s="149">
        <v>107405.01387567064</v>
      </c>
      <c r="X11" s="149">
        <v>122161.29965483816</v>
      </c>
      <c r="Y11" s="149">
        <v>109752.33298783153</v>
      </c>
      <c r="Z11" s="149">
        <v>83811.406202823913</v>
      </c>
      <c r="AA11" s="149">
        <v>45048.064360839031</v>
      </c>
      <c r="AB11" s="150">
        <v>8177.3229228512182</v>
      </c>
      <c r="AC11" s="151">
        <v>27897364.241554953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55833.81341746726</v>
      </c>
      <c r="F12" s="146">
        <v>25242.462765466757</v>
      </c>
      <c r="G12" s="146">
        <v>9213.681041211823</v>
      </c>
      <c r="H12" s="146">
        <v>6281.9579017925425</v>
      </c>
      <c r="I12" s="146">
        <v>23924.501457024089</v>
      </c>
      <c r="J12" s="146">
        <v>55533.362528573009</v>
      </c>
      <c r="K12" s="146">
        <v>99939.46954503782</v>
      </c>
      <c r="L12" s="146">
        <v>12483.546576745955</v>
      </c>
      <c r="M12" s="146">
        <v>43215.771350238603</v>
      </c>
      <c r="N12" s="146">
        <v>49715.140007824259</v>
      </c>
      <c r="O12" s="146">
        <v>50401.209199473502</v>
      </c>
      <c r="P12" s="146">
        <v>50816.365541207262</v>
      </c>
      <c r="Q12" s="146">
        <v>50696.369329354813</v>
      </c>
      <c r="R12" s="146">
        <v>50039.370335546402</v>
      </c>
      <c r="S12" s="146">
        <v>49260.881471307563</v>
      </c>
      <c r="T12" s="146">
        <v>45724.841349381742</v>
      </c>
      <c r="U12" s="146">
        <v>43437.948698375556</v>
      </c>
      <c r="V12" s="146">
        <v>53986.954872402952</v>
      </c>
      <c r="W12" s="146">
        <v>86112.243577086978</v>
      </c>
      <c r="X12" s="146">
        <v>101950.56373863113</v>
      </c>
      <c r="Y12" s="146">
        <v>93374.421127124922</v>
      </c>
      <c r="Z12" s="146">
        <v>72799.898917805258</v>
      </c>
      <c r="AA12" s="146">
        <v>41849.359542044331</v>
      </c>
      <c r="AB12" s="147">
        <v>12594.667225841646</v>
      </c>
      <c r="AC12" s="152">
        <v>4737715.2060678648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7</v>
      </c>
      <c r="E13" s="143">
        <v>63779.600296640063</v>
      </c>
      <c r="F13" s="143">
        <v>31602.266548918626</v>
      </c>
      <c r="G13" s="143">
        <v>15208.426625141492</v>
      </c>
      <c r="H13" s="143">
        <v>7234.1649281640175</v>
      </c>
      <c r="I13" s="143">
        <v>6577.8219083822923</v>
      </c>
      <c r="J13" s="143">
        <v>10671.564810535887</v>
      </c>
      <c r="K13" s="143">
        <v>22195.660560800017</v>
      </c>
      <c r="L13" s="143">
        <v>0</v>
      </c>
      <c r="M13" s="143">
        <v>481.53419555903281</v>
      </c>
      <c r="N13" s="143">
        <v>16463.317738311565</v>
      </c>
      <c r="O13" s="143">
        <v>30334.210798223325</v>
      </c>
      <c r="P13" s="143">
        <v>36233.403300677332</v>
      </c>
      <c r="Q13" s="143">
        <v>36975.067236094525</v>
      </c>
      <c r="R13" s="143">
        <v>34291.170103845674</v>
      </c>
      <c r="S13" s="143">
        <v>20635.649045591377</v>
      </c>
      <c r="T13" s="143">
        <v>8082.4830963283557</v>
      </c>
      <c r="U13" s="143">
        <v>3553.1596908086549</v>
      </c>
      <c r="V13" s="143">
        <v>28914.04262923868</v>
      </c>
      <c r="W13" s="143">
        <v>64007.681223738145</v>
      </c>
      <c r="X13" s="143">
        <v>85115.251550913905</v>
      </c>
      <c r="Y13" s="143">
        <v>78490.639089993827</v>
      </c>
      <c r="Z13" s="143">
        <v>56699.978053932275</v>
      </c>
      <c r="AA13" s="143">
        <v>25130.769975166921</v>
      </c>
      <c r="AB13" s="144">
        <v>709.87751205406482</v>
      </c>
      <c r="AC13" s="153">
        <v>4783714.1864334196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1334078.8894213315</v>
      </c>
      <c r="F14" s="109">
        <v>484669.09054360422</v>
      </c>
      <c r="G14" s="109">
        <v>173409.02486960252</v>
      </c>
      <c r="H14" s="109">
        <v>115185.85311461525</v>
      </c>
      <c r="I14" s="109">
        <v>754061.66135496018</v>
      </c>
      <c r="J14" s="109">
        <v>2348686.7191090537</v>
      </c>
      <c r="K14" s="109">
        <v>3781320.8316149772</v>
      </c>
      <c r="L14" s="109">
        <v>835527.49534967879</v>
      </c>
      <c r="M14" s="109">
        <v>1182896.9751697141</v>
      </c>
      <c r="N14" s="109">
        <v>1355577.0083254529</v>
      </c>
      <c r="O14" s="109">
        <v>1461520.852653401</v>
      </c>
      <c r="P14" s="109">
        <v>1508451.2291402083</v>
      </c>
      <c r="Q14" s="109">
        <v>1498784.8867526827</v>
      </c>
      <c r="R14" s="109">
        <v>1457717.4695905254</v>
      </c>
      <c r="S14" s="109">
        <v>1356129.3151616885</v>
      </c>
      <c r="T14" s="109">
        <v>1250951.8697151239</v>
      </c>
      <c r="U14" s="109">
        <v>1206104.254164784</v>
      </c>
      <c r="V14" s="109">
        <v>1980807.4095530123</v>
      </c>
      <c r="W14" s="109">
        <v>2940603.0203879275</v>
      </c>
      <c r="X14" s="109">
        <v>3446835.0089076851</v>
      </c>
      <c r="Y14" s="109">
        <v>3117978.8178950874</v>
      </c>
      <c r="Z14" s="109">
        <v>2364327.5661052251</v>
      </c>
      <c r="AA14" s="109">
        <v>1244274.1152111264</v>
      </c>
      <c r="AB14" s="142">
        <v>218894.26994476939</v>
      </c>
      <c r="AC14" s="152">
        <v>37418793.63405624</v>
      </c>
      <c r="AD14" s="152"/>
    </row>
    <row r="15" spans="1:33" ht="15" x14ac:dyDescent="0.2">
      <c r="A15" s="190">
        <v>48611</v>
      </c>
      <c r="B15" s="193">
        <v>41263924.687067538</v>
      </c>
      <c r="C15" s="94" t="s">
        <v>35</v>
      </c>
      <c r="D15" s="95">
        <v>20</v>
      </c>
      <c r="E15" s="148">
        <v>26227.460781928894</v>
      </c>
      <c r="F15" s="149">
        <v>3806.8299555745193</v>
      </c>
      <c r="G15" s="149">
        <v>244.70385629756487</v>
      </c>
      <c r="H15" s="149">
        <v>359.01698358256533</v>
      </c>
      <c r="I15" s="149">
        <v>56771.398283349015</v>
      </c>
      <c r="J15" s="149">
        <v>204749.31805028909</v>
      </c>
      <c r="K15" s="149">
        <v>242314.45769774501</v>
      </c>
      <c r="L15" s="149">
        <v>52136.38625945602</v>
      </c>
      <c r="M15" s="149">
        <v>53359.829001074679</v>
      </c>
      <c r="N15" s="149">
        <v>54125.061149933957</v>
      </c>
      <c r="O15" s="149">
        <v>54794.941945170031</v>
      </c>
      <c r="P15" s="149">
        <v>55150.060387010104</v>
      </c>
      <c r="Q15" s="149">
        <v>54571.51768304193</v>
      </c>
      <c r="R15" s="149">
        <v>54186.26945441345</v>
      </c>
      <c r="S15" s="149">
        <v>54399.39739611726</v>
      </c>
      <c r="T15" s="149">
        <v>54443.523487130849</v>
      </c>
      <c r="U15" s="149">
        <v>54392.394224805314</v>
      </c>
      <c r="V15" s="149">
        <v>84524.519488443155</v>
      </c>
      <c r="W15" s="149">
        <v>111958.98058927993</v>
      </c>
      <c r="X15" s="149">
        <v>129345.18595303786</v>
      </c>
      <c r="Y15" s="149">
        <v>116117.99556511056</v>
      </c>
      <c r="Z15" s="149">
        <v>83709.059130427268</v>
      </c>
      <c r="AA15" s="149">
        <v>40440.698471364078</v>
      </c>
      <c r="AB15" s="150">
        <v>2066.4605679930519</v>
      </c>
      <c r="AC15" s="151">
        <v>32883909.327251524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48380.715862946934</v>
      </c>
      <c r="F16" s="146">
        <v>17234.766049809808</v>
      </c>
      <c r="G16" s="146">
        <v>3341.6604093124183</v>
      </c>
      <c r="H16" s="146">
        <v>1949.4381461198495</v>
      </c>
      <c r="I16" s="146">
        <v>25056.132069588664</v>
      </c>
      <c r="J16" s="146">
        <v>71491.621036823548</v>
      </c>
      <c r="K16" s="146">
        <v>127104.65364388877</v>
      </c>
      <c r="L16" s="146">
        <v>24661.211340389138</v>
      </c>
      <c r="M16" s="146">
        <v>52374.172877531142</v>
      </c>
      <c r="N16" s="146">
        <v>53704.728167855254</v>
      </c>
      <c r="O16" s="146">
        <v>54482.550965986025</v>
      </c>
      <c r="P16" s="146">
        <v>54849.153310895483</v>
      </c>
      <c r="Q16" s="146">
        <v>54644.565706032809</v>
      </c>
      <c r="R16" s="146">
        <v>53745.478269685656</v>
      </c>
      <c r="S16" s="146">
        <v>52596.610282425667</v>
      </c>
      <c r="T16" s="146">
        <v>52017.159042923173</v>
      </c>
      <c r="U16" s="146">
        <v>51629.001433729863</v>
      </c>
      <c r="V16" s="146">
        <v>58828.619532458608</v>
      </c>
      <c r="W16" s="146">
        <v>90318.518475147896</v>
      </c>
      <c r="X16" s="146">
        <v>105714.76373973612</v>
      </c>
      <c r="Y16" s="146">
        <v>97138.661485773759</v>
      </c>
      <c r="Z16" s="146">
        <v>74609.887744463427</v>
      </c>
      <c r="AA16" s="146">
        <v>39744.506109431422</v>
      </c>
      <c r="AB16" s="147">
        <v>7693.3508553105039</v>
      </c>
      <c r="AC16" s="152">
        <v>5093247.7062330637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54983.677598274873</v>
      </c>
      <c r="F17" s="143">
        <v>19783.443093976264</v>
      </c>
      <c r="G17" s="143">
        <v>3593.1381783923266</v>
      </c>
      <c r="H17" s="143">
        <v>0</v>
      </c>
      <c r="I17" s="143">
        <v>1002.90241160446</v>
      </c>
      <c r="J17" s="143">
        <v>14319.802989881891</v>
      </c>
      <c r="K17" s="143">
        <v>42199.197711191664</v>
      </c>
      <c r="L17" s="143">
        <v>0</v>
      </c>
      <c r="M17" s="143">
        <v>0</v>
      </c>
      <c r="N17" s="143">
        <v>30583.409966213661</v>
      </c>
      <c r="O17" s="143">
        <v>49322.092227614063</v>
      </c>
      <c r="P17" s="143">
        <v>51663.875811909369</v>
      </c>
      <c r="Q17" s="143">
        <v>51640.266646032913</v>
      </c>
      <c r="R17" s="143">
        <v>48758.957637469342</v>
      </c>
      <c r="S17" s="143">
        <v>29690.280979194704</v>
      </c>
      <c r="T17" s="143">
        <v>14408.848010176383</v>
      </c>
      <c r="U17" s="143">
        <v>10002.376211712703</v>
      </c>
      <c r="V17" s="143">
        <v>40760.891048868667</v>
      </c>
      <c r="W17" s="143">
        <v>77153.272764891226</v>
      </c>
      <c r="X17" s="143">
        <v>100918.19548249518</v>
      </c>
      <c r="Y17" s="143">
        <v>94360.077324302794</v>
      </c>
      <c r="Z17" s="143">
        <v>63609.90261852854</v>
      </c>
      <c r="AA17" s="143">
        <v>22937.304683007969</v>
      </c>
      <c r="AB17" s="144">
        <v>0</v>
      </c>
      <c r="AC17" s="153">
        <v>3286767.6535829562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938006.78948346514</v>
      </c>
      <c r="F18" s="109">
        <v>224209.43568663468</v>
      </c>
      <c r="G18" s="109">
        <v>32633.271476770278</v>
      </c>
      <c r="H18" s="109">
        <v>14978.092256130705</v>
      </c>
      <c r="I18" s="109">
        <v>1239664.1035917527</v>
      </c>
      <c r="J18" s="109">
        <v>4438232.0571126034</v>
      </c>
      <c r="K18" s="109">
        <v>5523504.5593752209</v>
      </c>
      <c r="L18" s="109">
        <v>1141372.5705506769</v>
      </c>
      <c r="M18" s="109">
        <v>1276693.2715316182</v>
      </c>
      <c r="N18" s="109">
        <v>1419653.7755349549</v>
      </c>
      <c r="O18" s="109">
        <v>1511117.4116778011</v>
      </c>
      <c r="P18" s="109">
        <v>1529053.3242314216</v>
      </c>
      <c r="Q18" s="109">
        <v>1516569.6830691015</v>
      </c>
      <c r="R18" s="109">
        <v>1493743.132716889</v>
      </c>
      <c r="S18" s="109">
        <v>1417135.5129688266</v>
      </c>
      <c r="T18" s="109">
        <v>1354574.4979550154</v>
      </c>
      <c r="U18" s="109">
        <v>1334373.3950778767</v>
      </c>
      <c r="V18" s="109">
        <v>2088848.4320941721</v>
      </c>
      <c r="W18" s="109">
        <v>2909066.7767457552</v>
      </c>
      <c r="X18" s="109">
        <v>3413435.5559496824</v>
      </c>
      <c r="Y18" s="109">
        <v>3088354.8665425172</v>
      </c>
      <c r="Z18" s="109">
        <v>2227060.3440605132</v>
      </c>
      <c r="AA18" s="109">
        <v>1059541.2125970391</v>
      </c>
      <c r="AB18" s="142">
        <v>72102.614781103053</v>
      </c>
      <c r="AC18" s="152">
        <v>41263924.687067538</v>
      </c>
      <c r="AD18" s="152"/>
    </row>
    <row r="19" spans="1:33" ht="15" x14ac:dyDescent="0.2">
      <c r="A19" s="192">
        <v>48639</v>
      </c>
      <c r="B19" s="193">
        <v>43442466.809011638</v>
      </c>
      <c r="C19" s="94" t="s">
        <v>35</v>
      </c>
      <c r="D19" s="95">
        <v>22</v>
      </c>
      <c r="E19" s="148">
        <v>22468.634885200601</v>
      </c>
      <c r="F19" s="149">
        <v>1678.2388207578495</v>
      </c>
      <c r="G19" s="149">
        <v>0</v>
      </c>
      <c r="H19" s="149">
        <v>232.99878840730003</v>
      </c>
      <c r="I19" s="149">
        <v>52015.153991855688</v>
      </c>
      <c r="J19" s="149">
        <v>194194.29488999306</v>
      </c>
      <c r="K19" s="149">
        <v>229308.00905450978</v>
      </c>
      <c r="L19" s="149">
        <v>51305.034252014935</v>
      </c>
      <c r="M19" s="149">
        <v>52466.132267187124</v>
      </c>
      <c r="N19" s="149">
        <v>53133.156045980752</v>
      </c>
      <c r="O19" s="149">
        <v>53758.059091146737</v>
      </c>
      <c r="P19" s="149">
        <v>54198.902021273621</v>
      </c>
      <c r="Q19" s="149">
        <v>53582.084081318906</v>
      </c>
      <c r="R19" s="149">
        <v>53134.732492943658</v>
      </c>
      <c r="S19" s="149">
        <v>53331.91936135984</v>
      </c>
      <c r="T19" s="149">
        <v>53451.825277026772</v>
      </c>
      <c r="U19" s="149">
        <v>53504.2202289704</v>
      </c>
      <c r="V19" s="149">
        <v>81947.209578634996</v>
      </c>
      <c r="W19" s="149">
        <v>110352.66194188203</v>
      </c>
      <c r="X19" s="149">
        <v>124145.23048657902</v>
      </c>
      <c r="Y19" s="149">
        <v>110802.28900543934</v>
      </c>
      <c r="Z19" s="149">
        <v>80402.410048426798</v>
      </c>
      <c r="AA19" s="149">
        <v>38743.465290394561</v>
      </c>
      <c r="AB19" s="150">
        <v>3190.5195372095222</v>
      </c>
      <c r="AC19" s="151">
        <v>34789637.991647288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40364.999892016021</v>
      </c>
      <c r="F20" s="146">
        <v>12784.63581518685</v>
      </c>
      <c r="G20" s="146">
        <v>973.1852135420196</v>
      </c>
      <c r="H20" s="146">
        <v>3141.1992909226542</v>
      </c>
      <c r="I20" s="146">
        <v>27324.341716144183</v>
      </c>
      <c r="J20" s="146">
        <v>73628.819215687661</v>
      </c>
      <c r="K20" s="146">
        <v>132797.31258541765</v>
      </c>
      <c r="L20" s="146">
        <v>30325.111654777204</v>
      </c>
      <c r="M20" s="146">
        <v>51784.993739631354</v>
      </c>
      <c r="N20" s="146">
        <v>52948.096426719661</v>
      </c>
      <c r="O20" s="146">
        <v>53649.581632352645</v>
      </c>
      <c r="P20" s="146">
        <v>53944.710423927674</v>
      </c>
      <c r="Q20" s="146">
        <v>53569.334450230388</v>
      </c>
      <c r="R20" s="146">
        <v>52568.656550809079</v>
      </c>
      <c r="S20" s="146">
        <v>51592.487054659556</v>
      </c>
      <c r="T20" s="146">
        <v>51104.669409300033</v>
      </c>
      <c r="U20" s="146">
        <v>49225.935459301349</v>
      </c>
      <c r="V20" s="146">
        <v>62564.65765276293</v>
      </c>
      <c r="W20" s="146">
        <v>87986.793951840024</v>
      </c>
      <c r="X20" s="146">
        <v>97314.534418595023</v>
      </c>
      <c r="Y20" s="146">
        <v>84370.010341904213</v>
      </c>
      <c r="Z20" s="146">
        <v>62238.317790070076</v>
      </c>
      <c r="AA20" s="146">
        <v>33691.346396937923</v>
      </c>
      <c r="AB20" s="147">
        <v>8300.3431801765328</v>
      </c>
      <c r="AC20" s="152">
        <v>4912776.2970516514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5</v>
      </c>
      <c r="E21" s="143">
        <v>41397.344561193626</v>
      </c>
      <c r="F21" s="143">
        <v>11157.711966101024</v>
      </c>
      <c r="G21" s="143">
        <v>345.31126017114156</v>
      </c>
      <c r="H21" s="143">
        <v>0</v>
      </c>
      <c r="I21" s="143">
        <v>748.60054722131474</v>
      </c>
      <c r="J21" s="143">
        <v>5404.1779155213981</v>
      </c>
      <c r="K21" s="143">
        <v>41064.469846493608</v>
      </c>
      <c r="L21" s="143">
        <v>0</v>
      </c>
      <c r="M21" s="143">
        <v>4973.6264474471809</v>
      </c>
      <c r="N21" s="143">
        <v>26958.453187534767</v>
      </c>
      <c r="O21" s="143">
        <v>46176.620013682019</v>
      </c>
      <c r="P21" s="143">
        <v>50128.534715892427</v>
      </c>
      <c r="Q21" s="143">
        <v>48020.945771285333</v>
      </c>
      <c r="R21" s="143">
        <v>42798.50316818861</v>
      </c>
      <c r="S21" s="143">
        <v>28755.963169816416</v>
      </c>
      <c r="T21" s="143">
        <v>14777.758807853203</v>
      </c>
      <c r="U21" s="143">
        <v>14370.725282179987</v>
      </c>
      <c r="V21" s="143">
        <v>49107.534380473277</v>
      </c>
      <c r="W21" s="143">
        <v>77182.213649775993</v>
      </c>
      <c r="X21" s="143">
        <v>93001.42810397048</v>
      </c>
      <c r="Y21" s="143">
        <v>82004.671363056957</v>
      </c>
      <c r="Z21" s="143">
        <v>52207.347297872504</v>
      </c>
      <c r="AA21" s="143">
        <v>17428.56260680889</v>
      </c>
      <c r="AB21" s="144">
        <v>0</v>
      </c>
      <c r="AC21" s="153">
        <v>3740052.5203127014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862756.68984844547</v>
      </c>
      <c r="F22" s="109">
        <v>143848.35714792521</v>
      </c>
      <c r="G22" s="109">
        <v>5619.2971550237862</v>
      </c>
      <c r="H22" s="109">
        <v>17690.770508651218</v>
      </c>
      <c r="I22" s="109">
        <v>1257373.7574215084</v>
      </c>
      <c r="J22" s="109">
        <v>4593810.6540202051</v>
      </c>
      <c r="K22" s="109">
        <v>5781287.7987733539</v>
      </c>
      <c r="L22" s="109">
        <v>1250011.2001634373</v>
      </c>
      <c r="M22" s="109">
        <v>1386263.0170738783</v>
      </c>
      <c r="N22" s="109">
        <v>1515514.0846561291</v>
      </c>
      <c r="O22" s="109">
        <v>1628158.7266030491</v>
      </c>
      <c r="P22" s="109">
        <v>1658797.3597431926</v>
      </c>
      <c r="Q22" s="109">
        <v>1633187.9164463643</v>
      </c>
      <c r="R22" s="109">
        <v>1593231.2568889398</v>
      </c>
      <c r="S22" s="109">
        <v>1523451.9900176369</v>
      </c>
      <c r="T22" s="109">
        <v>1454247.6277710551</v>
      </c>
      <c r="U22" s="109">
        <v>1445850.2132854541</v>
      </c>
      <c r="V22" s="109">
        <v>2298634.9132433883</v>
      </c>
      <c r="W22" s="109">
        <v>3165616.8067776449</v>
      </c>
      <c r="X22" s="109">
        <v>3585460.348898971</v>
      </c>
      <c r="Y22" s="109">
        <v>3185153.7563025672</v>
      </c>
      <c r="Z22" s="109">
        <v>2278843.0287150322</v>
      </c>
      <c r="AA22" s="109">
        <v>1074264.4350104763</v>
      </c>
      <c r="AB22" s="142">
        <v>103392.80253931563</v>
      </c>
      <c r="AC22" s="152">
        <v>43442466.809011646</v>
      </c>
      <c r="AD22" s="152"/>
    </row>
    <row r="23" spans="1:33" ht="15" x14ac:dyDescent="0.2">
      <c r="A23" s="192">
        <v>48670</v>
      </c>
      <c r="B23" s="193">
        <v>47412304.584689856</v>
      </c>
      <c r="C23" s="94" t="s">
        <v>35</v>
      </c>
      <c r="D23" s="95">
        <v>19</v>
      </c>
      <c r="E23" s="148">
        <v>58671.197437324961</v>
      </c>
      <c r="F23" s="149">
        <v>36557.790555131018</v>
      </c>
      <c r="G23" s="149">
        <v>27833.818763726096</v>
      </c>
      <c r="H23" s="149">
        <v>35796.82634709889</v>
      </c>
      <c r="I23" s="149">
        <v>99309.678918174206</v>
      </c>
      <c r="J23" s="149">
        <v>199222.16901636793</v>
      </c>
      <c r="K23" s="149">
        <v>231207.84609264266</v>
      </c>
      <c r="L23" s="149">
        <v>56154.405047236476</v>
      </c>
      <c r="M23" s="149">
        <v>57573.002594103426</v>
      </c>
      <c r="N23" s="149">
        <v>58223.947329812923</v>
      </c>
      <c r="O23" s="149">
        <v>58998.720608585732</v>
      </c>
      <c r="P23" s="149">
        <v>59421.655865941051</v>
      </c>
      <c r="Q23" s="149">
        <v>58936.786860631495</v>
      </c>
      <c r="R23" s="149">
        <v>58356.08675820467</v>
      </c>
      <c r="S23" s="149">
        <v>58481.622545206359</v>
      </c>
      <c r="T23" s="149">
        <v>58383.594299103213</v>
      </c>
      <c r="U23" s="149">
        <v>58004.529446835812</v>
      </c>
      <c r="V23" s="149">
        <v>84486.114492544119</v>
      </c>
      <c r="W23" s="149">
        <v>107556.60201132916</v>
      </c>
      <c r="X23" s="149">
        <v>114367.25044840777</v>
      </c>
      <c r="Y23" s="149">
        <v>102225.5571544772</v>
      </c>
      <c r="Z23" s="149">
        <v>76679.525777373769</v>
      </c>
      <c r="AA23" s="149">
        <v>41374.297110852516</v>
      </c>
      <c r="AB23" s="150">
        <v>13705.398633490515</v>
      </c>
      <c r="AC23" s="151">
        <v>34419040.058177449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5</v>
      </c>
      <c r="E24" s="145">
        <v>70026.726611515609</v>
      </c>
      <c r="F24" s="146">
        <v>44343.825068372797</v>
      </c>
      <c r="G24" s="146">
        <v>32943.476302617841</v>
      </c>
      <c r="H24" s="146">
        <v>32641.785948410434</v>
      </c>
      <c r="I24" s="146">
        <v>56260.476616700944</v>
      </c>
      <c r="J24" s="146">
        <v>81278.952747016592</v>
      </c>
      <c r="K24" s="146">
        <v>137979.56187908197</v>
      </c>
      <c r="L24" s="146">
        <v>48535.167347527597</v>
      </c>
      <c r="M24" s="146">
        <v>56729.533122294357</v>
      </c>
      <c r="N24" s="146">
        <v>61124.501858479467</v>
      </c>
      <c r="O24" s="146">
        <v>61280.127875526392</v>
      </c>
      <c r="P24" s="146">
        <v>60969.256064013724</v>
      </c>
      <c r="Q24" s="146">
        <v>59379.767811178048</v>
      </c>
      <c r="R24" s="146">
        <v>57152.869454892156</v>
      </c>
      <c r="S24" s="146">
        <v>55581.011326626402</v>
      </c>
      <c r="T24" s="146">
        <v>52665.183594723465</v>
      </c>
      <c r="U24" s="146">
        <v>51107.925136540092</v>
      </c>
      <c r="V24" s="146">
        <v>64678.725360525845</v>
      </c>
      <c r="W24" s="146">
        <v>87967.848258527461</v>
      </c>
      <c r="X24" s="146">
        <v>92566.057097411438</v>
      </c>
      <c r="Y24" s="146">
        <v>82926.44213522572</v>
      </c>
      <c r="Z24" s="146">
        <v>63871.06527623596</v>
      </c>
      <c r="AA24" s="146">
        <v>38487.487603197485</v>
      </c>
      <c r="AB24" s="147">
        <v>15682.959712344891</v>
      </c>
      <c r="AC24" s="152">
        <v>7330903.6710449345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6</v>
      </c>
      <c r="E25" s="143">
        <v>61720.826044162481</v>
      </c>
      <c r="F25" s="143">
        <v>36445.973579819329</v>
      </c>
      <c r="G25" s="143">
        <v>22311.361905510472</v>
      </c>
      <c r="H25" s="143">
        <v>16876.342724513481</v>
      </c>
      <c r="I25" s="143">
        <v>23024.44639102204</v>
      </c>
      <c r="J25" s="143">
        <v>26683.86483325504</v>
      </c>
      <c r="K25" s="143">
        <v>59317.477680969561</v>
      </c>
      <c r="L25" s="143">
        <v>0</v>
      </c>
      <c r="M25" s="143">
        <v>15435.466010594209</v>
      </c>
      <c r="N25" s="143">
        <v>36929.131433861738</v>
      </c>
      <c r="O25" s="143">
        <v>46540.749404510017</v>
      </c>
      <c r="P25" s="143">
        <v>50549.186844295946</v>
      </c>
      <c r="Q25" s="143">
        <v>52209.702134653315</v>
      </c>
      <c r="R25" s="143">
        <v>48657.1512651866</v>
      </c>
      <c r="S25" s="143">
        <v>40017.458827008035</v>
      </c>
      <c r="T25" s="143">
        <v>30606.767602736629</v>
      </c>
      <c r="U25" s="143">
        <v>25554.700244284148</v>
      </c>
      <c r="V25" s="143">
        <v>42296.188150481968</v>
      </c>
      <c r="W25" s="143">
        <v>69439.511713496831</v>
      </c>
      <c r="X25" s="143">
        <v>81390.267632322211</v>
      </c>
      <c r="Y25" s="143">
        <v>74244.117325320301</v>
      </c>
      <c r="Z25" s="143">
        <v>53747.422613331473</v>
      </c>
      <c r="AA25" s="143">
        <v>25825.594981662409</v>
      </c>
      <c r="AB25" s="144">
        <v>3903.0999015822604</v>
      </c>
      <c r="AC25" s="153">
        <v>5662360.8554674825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1835211.3406317271</v>
      </c>
      <c r="F26" s="109">
        <v>1134992.9873682691</v>
      </c>
      <c r="G26" s="109">
        <v>827428.10945694777</v>
      </c>
      <c r="H26" s="109">
        <v>944606.68668401183</v>
      </c>
      <c r="I26" s="109">
        <v>2306332.9608749473</v>
      </c>
      <c r="J26" s="109">
        <v>4351719.1640456039</v>
      </c>
      <c r="K26" s="109">
        <v>5438751.7512414381</v>
      </c>
      <c r="L26" s="109">
        <v>1309609.5326351309</v>
      </c>
      <c r="M26" s="109">
        <v>1470147.510963002</v>
      </c>
      <c r="N26" s="109">
        <v>1633452.2971620136</v>
      </c>
      <c r="O26" s="109">
        <v>1706620.827367821</v>
      </c>
      <c r="P26" s="109">
        <v>1737152.8628387242</v>
      </c>
      <c r="Q26" s="109">
        <v>1729956.0022158085</v>
      </c>
      <c r="R26" s="109">
        <v>1686472.9032714693</v>
      </c>
      <c r="S26" s="109">
        <v>1629160.637954101</v>
      </c>
      <c r="T26" s="109">
        <v>1556254.8152729983</v>
      </c>
      <c r="U26" s="109">
        <v>1510953.8866382858</v>
      </c>
      <c r="V26" s="109">
        <v>2182406.9310638593</v>
      </c>
      <c r="W26" s="109">
        <v>2900051.7497888729</v>
      </c>
      <c r="X26" s="109">
        <v>3124149.6498007383</v>
      </c>
      <c r="Y26" s="109">
        <v>2802382.5005631172</v>
      </c>
      <c r="Z26" s="109">
        <v>2098750.8518312704</v>
      </c>
      <c r="AA26" s="109">
        <v>1133502.6530121597</v>
      </c>
      <c r="AB26" s="142">
        <v>362235.97200753778</v>
      </c>
      <c r="AC26" s="152">
        <v>47412304.58468987</v>
      </c>
      <c r="AD26" s="152"/>
    </row>
    <row r="27" spans="1:33" ht="15" x14ac:dyDescent="0.2">
      <c r="A27" s="192">
        <v>48700</v>
      </c>
      <c r="B27" s="193">
        <v>53622357.452303492</v>
      </c>
      <c r="C27" s="94" t="s">
        <v>35</v>
      </c>
      <c r="D27" s="95">
        <v>21</v>
      </c>
      <c r="E27" s="148">
        <v>37260.83508790518</v>
      </c>
      <c r="F27" s="149">
        <v>11100.456003315967</v>
      </c>
      <c r="G27" s="149">
        <v>3166.9322620354301</v>
      </c>
      <c r="H27" s="149">
        <v>4910.3865680889876</v>
      </c>
      <c r="I27" s="149">
        <v>61537.194762603176</v>
      </c>
      <c r="J27" s="149">
        <v>194778.91792417516</v>
      </c>
      <c r="K27" s="149">
        <v>236395.56462118195</v>
      </c>
      <c r="L27" s="149">
        <v>69721.20295940261</v>
      </c>
      <c r="M27" s="149">
        <v>72388.500438116374</v>
      </c>
      <c r="N27" s="149">
        <v>74068.415482036449</v>
      </c>
      <c r="O27" s="149">
        <v>75533.539979504247</v>
      </c>
      <c r="P27" s="149">
        <v>76524.352277814658</v>
      </c>
      <c r="Q27" s="149">
        <v>75382.909068448978</v>
      </c>
      <c r="R27" s="149">
        <v>74500.871648639179</v>
      </c>
      <c r="S27" s="149">
        <v>74682.486997769956</v>
      </c>
      <c r="T27" s="149">
        <v>74639.530834744204</v>
      </c>
      <c r="U27" s="149">
        <v>74595.721567603861</v>
      </c>
      <c r="V27" s="149">
        <v>95551.470549302467</v>
      </c>
      <c r="W27" s="149">
        <v>126109.16414336833</v>
      </c>
      <c r="X27" s="149">
        <v>137784.78351074224</v>
      </c>
      <c r="Y27" s="149">
        <v>123142.30571844273</v>
      </c>
      <c r="Z27" s="149">
        <v>92701.172718278554</v>
      </c>
      <c r="AA27" s="149">
        <v>50000.681174895399</v>
      </c>
      <c r="AB27" s="150">
        <v>10593.524836334393</v>
      </c>
      <c r="AC27" s="151">
        <v>40468489.343829758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60847.949509488128</v>
      </c>
      <c r="F28" s="146">
        <v>25948.483203943098</v>
      </c>
      <c r="G28" s="146">
        <v>12157.975920789959</v>
      </c>
      <c r="H28" s="146">
        <v>8525.9044027105683</v>
      </c>
      <c r="I28" s="146">
        <v>33304.720080128747</v>
      </c>
      <c r="J28" s="146">
        <v>69191.649013890783</v>
      </c>
      <c r="K28" s="146">
        <v>136840.27639862668</v>
      </c>
      <c r="L28" s="146">
        <v>37690.922305265063</v>
      </c>
      <c r="M28" s="146">
        <v>70468.783329943821</v>
      </c>
      <c r="N28" s="146">
        <v>73313.802656760075</v>
      </c>
      <c r="O28" s="146">
        <v>74690.757786138347</v>
      </c>
      <c r="P28" s="146">
        <v>75628.175085870389</v>
      </c>
      <c r="Q28" s="146">
        <v>75217.934258013003</v>
      </c>
      <c r="R28" s="146">
        <v>73215.579658035116</v>
      </c>
      <c r="S28" s="146">
        <v>71120.478932218553</v>
      </c>
      <c r="T28" s="146">
        <v>69782.214253112164</v>
      </c>
      <c r="U28" s="146">
        <v>67114.321593325818</v>
      </c>
      <c r="V28" s="146">
        <v>65552.595071522694</v>
      </c>
      <c r="W28" s="146">
        <v>99782.496136873364</v>
      </c>
      <c r="X28" s="146">
        <v>111807.73159635693</v>
      </c>
      <c r="Y28" s="146">
        <v>100893.17568100775</v>
      </c>
      <c r="Z28" s="146">
        <v>78842.301128002262</v>
      </c>
      <c r="AA28" s="146">
        <v>46675.409641711791</v>
      </c>
      <c r="AB28" s="147">
        <v>16731.311200736254</v>
      </c>
      <c r="AC28" s="152">
        <v>6221379.7953778859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6</v>
      </c>
      <c r="E29" s="143">
        <v>56870.842758963445</v>
      </c>
      <c r="F29" s="143">
        <v>23308.616906947434</v>
      </c>
      <c r="G29" s="143">
        <v>7447.4610596161974</v>
      </c>
      <c r="H29" s="143">
        <v>1605.5403057626579</v>
      </c>
      <c r="I29" s="143">
        <v>11557.688542819755</v>
      </c>
      <c r="J29" s="143">
        <v>39010.735037554041</v>
      </c>
      <c r="K29" s="143">
        <v>76722.89273575478</v>
      </c>
      <c r="L29" s="143">
        <v>16470.914287422587</v>
      </c>
      <c r="M29" s="143">
        <v>21856.570616616427</v>
      </c>
      <c r="N29" s="143">
        <v>47591.558856521639</v>
      </c>
      <c r="O29" s="143">
        <v>65124.539865488892</v>
      </c>
      <c r="P29" s="143">
        <v>70022.38100033981</v>
      </c>
      <c r="Q29" s="143">
        <v>69304.561029421311</v>
      </c>
      <c r="R29" s="143">
        <v>61942.311409691996</v>
      </c>
      <c r="S29" s="143">
        <v>44318.555351688425</v>
      </c>
      <c r="T29" s="143">
        <v>34295.139592349697</v>
      </c>
      <c r="U29" s="143">
        <v>31142.969794897133</v>
      </c>
      <c r="V29" s="143">
        <v>56117.379430405839</v>
      </c>
      <c r="W29" s="143">
        <v>91745.317712412711</v>
      </c>
      <c r="X29" s="143">
        <v>112245.43450838169</v>
      </c>
      <c r="Y29" s="143">
        <v>103805.27330784801</v>
      </c>
      <c r="Z29" s="143">
        <v>75814.621830266551</v>
      </c>
      <c r="AA29" s="143">
        <v>34601.508966271758</v>
      </c>
      <c r="AB29" s="144">
        <v>2491.9039418636817</v>
      </c>
      <c r="AC29" s="153">
        <v>6932488.3130958388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1367094.3914377419</v>
      </c>
      <c r="F30" s="109">
        <v>476755.21032709233</v>
      </c>
      <c r="G30" s="109">
        <v>159822.24754360103</v>
      </c>
      <c r="H30" s="109">
        <v>146854.97737528695</v>
      </c>
      <c r="I30" s="109">
        <v>1494846.1015921002</v>
      </c>
      <c r="J30" s="109">
        <v>4601188.2826885656</v>
      </c>
      <c r="K30" s="109">
        <v>5972005.3190538557</v>
      </c>
      <c r="L30" s="109">
        <v>1713734.4370930505</v>
      </c>
      <c r="M30" s="109">
        <v>1933173.066219918</v>
      </c>
      <c r="N30" s="109">
        <v>2134241.2888889355</v>
      </c>
      <c r="O30" s="109">
        <v>2275714.6099070758</v>
      </c>
      <c r="P30" s="109">
        <v>2329658.384179628</v>
      </c>
      <c r="Q30" s="109">
        <v>2299740.1936460086</v>
      </c>
      <c r="R30" s="109">
        <v>2229034.4917117152</v>
      </c>
      <c r="S30" s="109">
        <v>2118725.4747921741</v>
      </c>
      <c r="T30" s="109">
        <v>2052329.8420961751</v>
      </c>
      <c r="U30" s="109">
        <v>2021825.2580623671</v>
      </c>
      <c r="V30" s="109">
        <v>2605495.5384038771</v>
      </c>
      <c r="W30" s="109">
        <v>3597894.3378327051</v>
      </c>
      <c r="X30" s="109">
        <v>4014183.9871613048</v>
      </c>
      <c r="Y30" s="109">
        <v>3612392.7626584168</v>
      </c>
      <c r="Z30" s="109">
        <v>2716981.5625774581</v>
      </c>
      <c r="AA30" s="109">
        <v>1444324.997037281</v>
      </c>
      <c r="AB30" s="142">
        <v>304340.69001714938</v>
      </c>
      <c r="AC30" s="152">
        <v>53622357.452303484</v>
      </c>
      <c r="AD30" s="152"/>
    </row>
    <row r="31" spans="1:33" ht="15" x14ac:dyDescent="0.2">
      <c r="A31" s="192">
        <v>48731</v>
      </c>
      <c r="B31" s="193">
        <v>46674145.529679298</v>
      </c>
      <c r="C31" s="94" t="s">
        <v>35</v>
      </c>
      <c r="D31" s="95">
        <v>20</v>
      </c>
      <c r="E31" s="148">
        <v>57296.885745443971</v>
      </c>
      <c r="F31" s="149">
        <v>33859.413248121658</v>
      </c>
      <c r="G31" s="149">
        <v>24292.755785649515</v>
      </c>
      <c r="H31" s="149">
        <v>30911.221983927793</v>
      </c>
      <c r="I31" s="149">
        <v>82697.781879735878</v>
      </c>
      <c r="J31" s="149">
        <v>158281.3840062258</v>
      </c>
      <c r="K31" s="149">
        <v>214192.05185803468</v>
      </c>
      <c r="L31" s="149">
        <v>57211.135969870898</v>
      </c>
      <c r="M31" s="149">
        <v>58868.794761823978</v>
      </c>
      <c r="N31" s="149">
        <v>59669.98410031735</v>
      </c>
      <c r="O31" s="149">
        <v>60481.655325231921</v>
      </c>
      <c r="P31" s="149">
        <v>61112.057295533545</v>
      </c>
      <c r="Q31" s="149">
        <v>60852.867506209914</v>
      </c>
      <c r="R31" s="149">
        <v>60131.51739983086</v>
      </c>
      <c r="S31" s="149">
        <v>60102.595284286304</v>
      </c>
      <c r="T31" s="149">
        <v>59880.114170830893</v>
      </c>
      <c r="U31" s="149">
        <v>59425.05074303336</v>
      </c>
      <c r="V31" s="149">
        <v>83777.38699438679</v>
      </c>
      <c r="W31" s="149">
        <v>102555.92338086426</v>
      </c>
      <c r="X31" s="149">
        <v>111557.49834455052</v>
      </c>
      <c r="Y31" s="149">
        <v>99466.530024055552</v>
      </c>
      <c r="Z31" s="149">
        <v>75784.582983773784</v>
      </c>
      <c r="AA31" s="149">
        <v>42137.216735283531</v>
      </c>
      <c r="AB31" s="150">
        <v>13726.963743039425</v>
      </c>
      <c r="AC31" s="151">
        <v>34565467.385401256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76449.364101146697</v>
      </c>
      <c r="F32" s="146">
        <v>50041.60921773313</v>
      </c>
      <c r="G32" s="146">
        <v>36492.875113255024</v>
      </c>
      <c r="H32" s="146">
        <v>36905.925850663582</v>
      </c>
      <c r="I32" s="146">
        <v>61825.609412440572</v>
      </c>
      <c r="J32" s="146">
        <v>89334.433572717637</v>
      </c>
      <c r="K32" s="146">
        <v>147528.71117698666</v>
      </c>
      <c r="L32" s="146">
        <v>48387.277280317503</v>
      </c>
      <c r="M32" s="146">
        <v>57476.975622742335</v>
      </c>
      <c r="N32" s="146">
        <v>58887.210737872054</v>
      </c>
      <c r="O32" s="146">
        <v>59800.427154990779</v>
      </c>
      <c r="P32" s="146">
        <v>60184.971338972493</v>
      </c>
      <c r="Q32" s="146">
        <v>59756.983335060613</v>
      </c>
      <c r="R32" s="146">
        <v>58553.440532012544</v>
      </c>
      <c r="S32" s="146">
        <v>57306.379250932274</v>
      </c>
      <c r="T32" s="146">
        <v>56582.698300719647</v>
      </c>
      <c r="U32" s="146">
        <v>56109.727927161708</v>
      </c>
      <c r="V32" s="146">
        <v>62497.830125754641</v>
      </c>
      <c r="W32" s="146">
        <v>81920.136182861301</v>
      </c>
      <c r="X32" s="146">
        <v>91265.558395885862</v>
      </c>
      <c r="Y32" s="146">
        <v>82502.452711678663</v>
      </c>
      <c r="Z32" s="146">
        <v>63815.769518319677</v>
      </c>
      <c r="AA32" s="146">
        <v>39410.63838684596</v>
      </c>
      <c r="AB32" s="147">
        <v>16293.108441545335</v>
      </c>
      <c r="AC32" s="152">
        <v>6037320.4547544671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6</v>
      </c>
      <c r="E33" s="143">
        <v>65025.721734927502</v>
      </c>
      <c r="F33" s="143">
        <v>37579.332030264231</v>
      </c>
      <c r="G33" s="143">
        <v>23589.575423659724</v>
      </c>
      <c r="H33" s="143">
        <v>17280.927124815229</v>
      </c>
      <c r="I33" s="143">
        <v>23492.540008893033</v>
      </c>
      <c r="J33" s="143">
        <v>24558.013043655821</v>
      </c>
      <c r="K33" s="143">
        <v>62129.815903858012</v>
      </c>
      <c r="L33" s="143">
        <v>0</v>
      </c>
      <c r="M33" s="143">
        <v>8555.194581170239</v>
      </c>
      <c r="N33" s="143">
        <v>42464.781886554687</v>
      </c>
      <c r="O33" s="143">
        <v>55680.076814054482</v>
      </c>
      <c r="P33" s="143">
        <v>56613.467044452234</v>
      </c>
      <c r="Q33" s="143">
        <v>56717.809717307719</v>
      </c>
      <c r="R33" s="143">
        <v>54523.53025376478</v>
      </c>
      <c r="S33" s="143">
        <v>47079.341993765309</v>
      </c>
      <c r="T33" s="143">
        <v>34468.854034164382</v>
      </c>
      <c r="U33" s="143">
        <v>32793.615541427498</v>
      </c>
      <c r="V33" s="143">
        <v>48900.899229933377</v>
      </c>
      <c r="W33" s="143">
        <v>71391.020782220745</v>
      </c>
      <c r="X33" s="143">
        <v>83836.02449885862</v>
      </c>
      <c r="Y33" s="143">
        <v>75955.342760315893</v>
      </c>
      <c r="Z33" s="143">
        <v>55959.592692587103</v>
      </c>
      <c r="AA33" s="143">
        <v>28268.278730420265</v>
      </c>
      <c r="AB33" s="144">
        <v>5029.1924228612497</v>
      </c>
      <c r="AC33" s="153">
        <v>6071357.6895235926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1841889.5017230313</v>
      </c>
      <c r="F34" s="109">
        <v>1102830.6940149511</v>
      </c>
      <c r="G34" s="109">
        <v>773364.06870796869</v>
      </c>
      <c r="H34" s="109">
        <v>869533.70583010151</v>
      </c>
      <c r="I34" s="109">
        <v>2042213.3152978381</v>
      </c>
      <c r="J34" s="109">
        <v>3670313.4926773207</v>
      </c>
      <c r="K34" s="109">
        <v>5246734.7772917878</v>
      </c>
      <c r="L34" s="109">
        <v>1337771.828518688</v>
      </c>
      <c r="M34" s="109">
        <v>1458614.9652144704</v>
      </c>
      <c r="N34" s="109">
        <v>1683737.2162771632</v>
      </c>
      <c r="O34" s="109">
        <v>1782915.2760089284</v>
      </c>
      <c r="P34" s="109">
        <v>1802661.8335332745</v>
      </c>
      <c r="Q34" s="109">
        <v>1796392.1417682869</v>
      </c>
      <c r="R34" s="109">
        <v>1763985.2916472561</v>
      </c>
      <c r="S34" s="109">
        <v>1713753.4746520468</v>
      </c>
      <c r="T34" s="109">
        <v>1630746.2008244828</v>
      </c>
      <c r="U34" s="109">
        <v>1609701.6198178793</v>
      </c>
      <c r="V34" s="109">
        <v>2218944.4557703547</v>
      </c>
      <c r="W34" s="109">
        <v>2807145.1370420549</v>
      </c>
      <c r="X34" s="109">
        <v>3099228.3474677056</v>
      </c>
      <c r="Y34" s="109">
        <v>2775072.467889721</v>
      </c>
      <c r="Z34" s="109">
        <v>2106712.293904277</v>
      </c>
      <c r="AA34" s="109">
        <v>1169996.560635576</v>
      </c>
      <c r="AB34" s="142">
        <v>369886.86316413735</v>
      </c>
      <c r="AC34" s="152">
        <v>46674145.529679313</v>
      </c>
      <c r="AD34" s="152"/>
    </row>
    <row r="35" spans="1:33" ht="15" x14ac:dyDescent="0.2">
      <c r="A35" s="192">
        <v>48761</v>
      </c>
      <c r="B35" s="193">
        <v>44397497.434478439</v>
      </c>
      <c r="C35" s="94" t="s">
        <v>35</v>
      </c>
      <c r="D35" s="95">
        <v>19</v>
      </c>
      <c r="E35" s="148">
        <v>48850.853828581079</v>
      </c>
      <c r="F35" s="149">
        <v>27403.517623020954</v>
      </c>
      <c r="G35" s="149">
        <v>18886.127319950319</v>
      </c>
      <c r="H35" s="149">
        <v>25997.975923968963</v>
      </c>
      <c r="I35" s="149">
        <v>85822.393180157087</v>
      </c>
      <c r="J35" s="149">
        <v>181470.29962167807</v>
      </c>
      <c r="K35" s="149">
        <v>217779.76529842499</v>
      </c>
      <c r="L35" s="149">
        <v>50768.073197648795</v>
      </c>
      <c r="M35" s="149">
        <v>51888.162095828789</v>
      </c>
      <c r="N35" s="149">
        <v>52448.152186825959</v>
      </c>
      <c r="O35" s="149">
        <v>53048.056259040721</v>
      </c>
      <c r="P35" s="149">
        <v>53332.636631352041</v>
      </c>
      <c r="Q35" s="149">
        <v>52856.827713283208</v>
      </c>
      <c r="R35" s="149">
        <v>52462.4054259572</v>
      </c>
      <c r="S35" s="149">
        <v>52587.431672982239</v>
      </c>
      <c r="T35" s="149">
        <v>52450.32051993598</v>
      </c>
      <c r="U35" s="149">
        <v>52191.204102697113</v>
      </c>
      <c r="V35" s="149">
        <v>79777.012852041822</v>
      </c>
      <c r="W35" s="149">
        <v>98986.954170247802</v>
      </c>
      <c r="X35" s="149">
        <v>109810.15771284081</v>
      </c>
      <c r="Y35" s="149">
        <v>97238.442446451329</v>
      </c>
      <c r="Z35" s="149">
        <v>72642.33469172605</v>
      </c>
      <c r="AA35" s="149">
        <v>38522.768218031255</v>
      </c>
      <c r="AB35" s="150">
        <v>10360.753183194094</v>
      </c>
      <c r="AC35" s="151">
        <v>31114069.891641464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5</v>
      </c>
      <c r="E36" s="145">
        <v>70315.072033533084</v>
      </c>
      <c r="F36" s="146">
        <v>43753.405519220418</v>
      </c>
      <c r="G36" s="146">
        <v>32516.079816342801</v>
      </c>
      <c r="H36" s="146">
        <v>33350.47132817073</v>
      </c>
      <c r="I36" s="146">
        <v>56867.334529711603</v>
      </c>
      <c r="J36" s="146">
        <v>82990.235735909795</v>
      </c>
      <c r="K36" s="146">
        <v>139596.13578854932</v>
      </c>
      <c r="L36" s="146">
        <v>41098.916075898189</v>
      </c>
      <c r="M36" s="146">
        <v>50960.706612666509</v>
      </c>
      <c r="N36" s="146">
        <v>51974.208264972091</v>
      </c>
      <c r="O36" s="146">
        <v>52634.107700504537</v>
      </c>
      <c r="P36" s="146">
        <v>52832.506752535148</v>
      </c>
      <c r="Q36" s="146">
        <v>52500.140995940877</v>
      </c>
      <c r="R36" s="146">
        <v>51680.405878674865</v>
      </c>
      <c r="S36" s="146">
        <v>50842.663098785044</v>
      </c>
      <c r="T36" s="146">
        <v>50340.262423239772</v>
      </c>
      <c r="U36" s="146">
        <v>49644.557897177743</v>
      </c>
      <c r="V36" s="146">
        <v>59392.090285755396</v>
      </c>
      <c r="W36" s="146">
        <v>78484.006547528988</v>
      </c>
      <c r="X36" s="146">
        <v>87928.808312770299</v>
      </c>
      <c r="Y36" s="146">
        <v>79209.888942064092</v>
      </c>
      <c r="Z36" s="146">
        <v>60691.829389369806</v>
      </c>
      <c r="AA36" s="146">
        <v>35648.830495659451</v>
      </c>
      <c r="AB36" s="147">
        <v>11694.532565460182</v>
      </c>
      <c r="AC36" s="152">
        <v>6884735.9849522021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7</v>
      </c>
      <c r="E37" s="143">
        <v>61231.691315505646</v>
      </c>
      <c r="F37" s="143">
        <v>33684.300807110783</v>
      </c>
      <c r="G37" s="143">
        <v>20115.536931341652</v>
      </c>
      <c r="H37" s="143">
        <v>14321.196699081614</v>
      </c>
      <c r="I37" s="143">
        <v>20852.535215902171</v>
      </c>
      <c r="J37" s="143">
        <v>26030.349468918255</v>
      </c>
      <c r="K37" s="143">
        <v>58464.202965040138</v>
      </c>
      <c r="L37" s="143">
        <v>0</v>
      </c>
      <c r="M37" s="143">
        <v>13362.414473774628</v>
      </c>
      <c r="N37" s="143">
        <v>39537.198933502441</v>
      </c>
      <c r="O37" s="143">
        <v>47950.150836393404</v>
      </c>
      <c r="P37" s="143">
        <v>48878.48930309352</v>
      </c>
      <c r="Q37" s="143">
        <v>48997.960659410892</v>
      </c>
      <c r="R37" s="143">
        <v>47447.431425785842</v>
      </c>
      <c r="S37" s="143">
        <v>37757.845351506192</v>
      </c>
      <c r="T37" s="143">
        <v>26575.238673431952</v>
      </c>
      <c r="U37" s="143">
        <v>22597.807844521165</v>
      </c>
      <c r="V37" s="143">
        <v>40223.609593205845</v>
      </c>
      <c r="W37" s="143">
        <v>65770.980876732821</v>
      </c>
      <c r="X37" s="143">
        <v>82872.003154462844</v>
      </c>
      <c r="Y37" s="143">
        <v>75798.558656158639</v>
      </c>
      <c r="Z37" s="143">
        <v>54718.976555339083</v>
      </c>
      <c r="AA37" s="143">
        <v>25595.25587893921</v>
      </c>
      <c r="AB37" s="144">
        <v>1315.0583643808538</v>
      </c>
      <c r="AC37" s="153">
        <v>6398691.557884776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1708363.4221192454</v>
      </c>
      <c r="F38" s="109">
        <v>975223.96808327571</v>
      </c>
      <c r="G38" s="109">
        <v>662225.57668016164</v>
      </c>
      <c r="H38" s="109">
        <v>760962.27608983533</v>
      </c>
      <c r="I38" s="109">
        <v>2060929.8895828577</v>
      </c>
      <c r="J38" s="109">
        <v>4045099.3177738604</v>
      </c>
      <c r="K38" s="109">
        <v>5245045.6403681021</v>
      </c>
      <c r="L38" s="109">
        <v>1170087.9711348179</v>
      </c>
      <c r="M38" s="109">
        <v>1334215.5142005021</v>
      </c>
      <c r="N38" s="109">
        <v>1533146.3254090706</v>
      </c>
      <c r="O38" s="109">
        <v>1606734.6632790503</v>
      </c>
      <c r="P38" s="109">
        <v>1619632.0548800193</v>
      </c>
      <c r="Q38" s="109">
        <v>1609766.1561479615</v>
      </c>
      <c r="R38" s="109">
        <v>1587319.7524670621</v>
      </c>
      <c r="S38" s="109">
        <v>1517679.434741131</v>
      </c>
      <c r="T38" s="109">
        <v>1434284.0727090063</v>
      </c>
      <c r="U38" s="109">
        <v>1398040.3223487821</v>
      </c>
      <c r="V38" s="109">
        <v>2094288.9627700124</v>
      </c>
      <c r="W38" s="109">
        <v>2733569.028109483</v>
      </c>
      <c r="X38" s="109">
        <v>3106141.0601890665</v>
      </c>
      <c r="Y38" s="109">
        <v>2774169.7617860064</v>
      </c>
      <c r="Z38" s="109">
        <v>2066696.3419770177</v>
      </c>
      <c r="AA38" s="109">
        <v>1089343.5397734656</v>
      </c>
      <c r="AB38" s="142">
        <v>264532.38185865473</v>
      </c>
      <c r="AC38" s="152">
        <v>44397497.434478439</v>
      </c>
      <c r="AD38" s="152"/>
    </row>
    <row r="39" spans="1:33" ht="15" x14ac:dyDescent="0.2">
      <c r="A39" s="192">
        <v>48792</v>
      </c>
      <c r="B39" s="193">
        <v>53767357.548278451</v>
      </c>
      <c r="C39" s="94" t="s">
        <v>35</v>
      </c>
      <c r="D39" s="95">
        <v>22</v>
      </c>
      <c r="E39" s="148">
        <v>53223.025398047997</v>
      </c>
      <c r="F39" s="149">
        <v>32915.10233730085</v>
      </c>
      <c r="G39" s="149">
        <v>26675.188618479024</v>
      </c>
      <c r="H39" s="149">
        <v>34723.91508695628</v>
      </c>
      <c r="I39" s="149">
        <v>98022.983860881999</v>
      </c>
      <c r="J39" s="149">
        <v>208879.97534968864</v>
      </c>
      <c r="K39" s="149">
        <v>237940.2060396013</v>
      </c>
      <c r="L39" s="149">
        <v>64651.717717324515</v>
      </c>
      <c r="M39" s="149">
        <v>66522.667449176646</v>
      </c>
      <c r="N39" s="149">
        <v>67476.507367598431</v>
      </c>
      <c r="O39" s="149">
        <v>68522.658186687811</v>
      </c>
      <c r="P39" s="149">
        <v>69091.491151840688</v>
      </c>
      <c r="Q39" s="149">
        <v>68157.691943535508</v>
      </c>
      <c r="R39" s="149">
        <v>67392.775654272278</v>
      </c>
      <c r="S39" s="149">
        <v>67796.178316449019</v>
      </c>
      <c r="T39" s="149">
        <v>67702.883924915732</v>
      </c>
      <c r="U39" s="149">
        <v>67394.316022073588</v>
      </c>
      <c r="V39" s="149">
        <v>86461.587590520896</v>
      </c>
      <c r="W39" s="149">
        <v>107877.35143875834</v>
      </c>
      <c r="X39" s="149">
        <v>117428.24200208763</v>
      </c>
      <c r="Y39" s="149">
        <v>104645.54546060023</v>
      </c>
      <c r="Z39" s="149">
        <v>77222.85057980394</v>
      </c>
      <c r="AA39" s="149">
        <v>41851.156209777684</v>
      </c>
      <c r="AB39" s="150">
        <v>13340.015123291041</v>
      </c>
      <c r="AC39" s="151">
        <v>42150152.722252741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4</v>
      </c>
      <c r="E40" s="145">
        <v>68646.636399637762</v>
      </c>
      <c r="F40" s="146">
        <v>42847.728339695692</v>
      </c>
      <c r="G40" s="146">
        <v>31604.808850334844</v>
      </c>
      <c r="H40" s="146">
        <v>31849.400328085601</v>
      </c>
      <c r="I40" s="146">
        <v>57582.791415248634</v>
      </c>
      <c r="J40" s="146">
        <v>89160.194644702133</v>
      </c>
      <c r="K40" s="146">
        <v>147620.17703462343</v>
      </c>
      <c r="L40" s="146">
        <v>50978.516006873433</v>
      </c>
      <c r="M40" s="146">
        <v>65007.250898461243</v>
      </c>
      <c r="N40" s="146">
        <v>66985.47278339375</v>
      </c>
      <c r="O40" s="146">
        <v>68198.059258646303</v>
      </c>
      <c r="P40" s="146">
        <v>68622.049037648278</v>
      </c>
      <c r="Q40" s="146">
        <v>67865.455214142683</v>
      </c>
      <c r="R40" s="146">
        <v>66296.634567374509</v>
      </c>
      <c r="S40" s="146">
        <v>64746.516173948417</v>
      </c>
      <c r="T40" s="146">
        <v>63678.191372863366</v>
      </c>
      <c r="U40" s="146">
        <v>62360.464460297604</v>
      </c>
      <c r="V40" s="146">
        <v>61099.219260774458</v>
      </c>
      <c r="W40" s="146">
        <v>84563.577325711667</v>
      </c>
      <c r="X40" s="146">
        <v>94031.285817397002</v>
      </c>
      <c r="Y40" s="146">
        <v>84884.513853547644</v>
      </c>
      <c r="Z40" s="146">
        <v>64292.901934997732</v>
      </c>
      <c r="AA40" s="146">
        <v>38272.188860995244</v>
      </c>
      <c r="AB40" s="147">
        <v>12575.291356872507</v>
      </c>
      <c r="AC40" s="152">
        <v>6215077.3007850954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5</v>
      </c>
      <c r="E41" s="143">
        <v>67846.18668619392</v>
      </c>
      <c r="F41" s="143">
        <v>40662.20943644263</v>
      </c>
      <c r="G41" s="143">
        <v>27289.811911944289</v>
      </c>
      <c r="H41" s="143">
        <v>20924.583109466166</v>
      </c>
      <c r="I41" s="143">
        <v>26662.344458439049</v>
      </c>
      <c r="J41" s="143">
        <v>31295.421964689227</v>
      </c>
      <c r="K41" s="143">
        <v>63829.117511864926</v>
      </c>
      <c r="L41" s="143">
        <v>0</v>
      </c>
      <c r="M41" s="143">
        <v>12129.230387693382</v>
      </c>
      <c r="N41" s="143">
        <v>48389.04174547398</v>
      </c>
      <c r="O41" s="143">
        <v>62300.434583529808</v>
      </c>
      <c r="P41" s="143">
        <v>63648.944476944926</v>
      </c>
      <c r="Q41" s="143">
        <v>63315.47068736994</v>
      </c>
      <c r="R41" s="143">
        <v>60564.5791868253</v>
      </c>
      <c r="S41" s="143">
        <v>45976.512679702551</v>
      </c>
      <c r="T41" s="143">
        <v>33007.211963443966</v>
      </c>
      <c r="U41" s="143">
        <v>28332.661787873865</v>
      </c>
      <c r="V41" s="143">
        <v>46124.714069901398</v>
      </c>
      <c r="W41" s="143">
        <v>73212.715631300758</v>
      </c>
      <c r="X41" s="143">
        <v>88392.118330845653</v>
      </c>
      <c r="Y41" s="143">
        <v>81509.411739826028</v>
      </c>
      <c r="Z41" s="143">
        <v>60595.975677043527</v>
      </c>
      <c r="AA41" s="143">
        <v>29943.44881245993</v>
      </c>
      <c r="AB41" s="144">
        <v>4473.3582088444018</v>
      </c>
      <c r="AC41" s="153">
        <v>5402127.5252405982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1784724.0377865769</v>
      </c>
      <c r="F42" s="109">
        <v>1098834.2119616147</v>
      </c>
      <c r="G42" s="109">
        <v>849722.44456759933</v>
      </c>
      <c r="H42" s="109">
        <v>995946.64877271152</v>
      </c>
      <c r="I42" s="109">
        <v>2520148.5328925936</v>
      </c>
      <c r="J42" s="109">
        <v>5108477.3460954046</v>
      </c>
      <c r="K42" s="109">
        <v>6144310.8285690472</v>
      </c>
      <c r="L42" s="109">
        <v>1626251.8538086331</v>
      </c>
      <c r="M42" s="109">
        <v>1784173.8394141982</v>
      </c>
      <c r="N42" s="109">
        <v>1994370.2619481105</v>
      </c>
      <c r="O42" s="109">
        <v>2091792.8900593664</v>
      </c>
      <c r="P42" s="109">
        <v>2112745.7238758132</v>
      </c>
      <c r="Q42" s="109">
        <v>2087508.3970512017</v>
      </c>
      <c r="R42" s="109">
        <v>2050650.4985976147</v>
      </c>
      <c r="S42" s="109">
        <v>1980384.5510561848</v>
      </c>
      <c r="T42" s="109">
        <v>1909212.2716568194</v>
      </c>
      <c r="U42" s="109">
        <v>1873780.1192661787</v>
      </c>
      <c r="V42" s="109">
        <v>2377175.3743840647</v>
      </c>
      <c r="W42" s="109">
        <v>3077619.6191120343</v>
      </c>
      <c r="X42" s="109">
        <v>3401507.0589697435</v>
      </c>
      <c r="Y42" s="109">
        <v>3049287.1142465258</v>
      </c>
      <c r="Z42" s="109">
        <v>2259054.198880895</v>
      </c>
      <c r="AA42" s="109">
        <v>1223531.4361213897</v>
      </c>
      <c r="AB42" s="142">
        <v>366148.28918411495</v>
      </c>
      <c r="AC42" s="152">
        <v>53767357.548278436</v>
      </c>
      <c r="AD42" s="152"/>
    </row>
    <row r="43" spans="1:33" ht="15" x14ac:dyDescent="0.2">
      <c r="A43" s="192">
        <v>48823</v>
      </c>
      <c r="B43" s="193">
        <v>44946576.075618275</v>
      </c>
      <c r="C43" s="94" t="s">
        <v>35</v>
      </c>
      <c r="D43" s="95">
        <v>22</v>
      </c>
      <c r="E43" s="148">
        <v>44197.353003625685</v>
      </c>
      <c r="F43" s="149">
        <v>25262.659088343346</v>
      </c>
      <c r="G43" s="149">
        <v>19485.216746124275</v>
      </c>
      <c r="H43" s="149">
        <v>28006.23233440992</v>
      </c>
      <c r="I43" s="149">
        <v>87268.884003982414</v>
      </c>
      <c r="J43" s="149">
        <v>191907.08332585538</v>
      </c>
      <c r="K43" s="149">
        <v>223095.41524098557</v>
      </c>
      <c r="L43" s="149">
        <v>50963.570278672145</v>
      </c>
      <c r="M43" s="149">
        <v>51926.833600245453</v>
      </c>
      <c r="N43" s="149">
        <v>52421.305877182014</v>
      </c>
      <c r="O43" s="149">
        <v>52969.565694995748</v>
      </c>
      <c r="P43" s="149">
        <v>53280.204912307621</v>
      </c>
      <c r="Q43" s="149">
        <v>52808.033045843906</v>
      </c>
      <c r="R43" s="149">
        <v>52464.327898608906</v>
      </c>
      <c r="S43" s="149">
        <v>52602.001108484161</v>
      </c>
      <c r="T43" s="149">
        <v>52595.993428743815</v>
      </c>
      <c r="U43" s="149">
        <v>52518.492672752975</v>
      </c>
      <c r="V43" s="149">
        <v>81882.850246633141</v>
      </c>
      <c r="W43" s="149">
        <v>103808.7112561137</v>
      </c>
      <c r="X43" s="149">
        <v>106241.68947261816</v>
      </c>
      <c r="Y43" s="149">
        <v>92635.301128988038</v>
      </c>
      <c r="Z43" s="149">
        <v>66835.342099769128</v>
      </c>
      <c r="AA43" s="149">
        <v>33634.612986538545</v>
      </c>
      <c r="AB43" s="150">
        <v>6161.7452404465066</v>
      </c>
      <c r="AC43" s="151">
        <v>35969415.343229949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4</v>
      </c>
      <c r="E44" s="145">
        <v>61948.318243255162</v>
      </c>
      <c r="F44" s="146">
        <v>38830.656080154236</v>
      </c>
      <c r="G44" s="146">
        <v>26978.900512575103</v>
      </c>
      <c r="H44" s="146">
        <v>28015.893752024545</v>
      </c>
      <c r="I44" s="146">
        <v>52745.944576659356</v>
      </c>
      <c r="J44" s="146">
        <v>83517.871726078534</v>
      </c>
      <c r="K44" s="146">
        <v>144600.93197523852</v>
      </c>
      <c r="L44" s="146">
        <v>45700.535999697335</v>
      </c>
      <c r="M44" s="146">
        <v>51335.506797583621</v>
      </c>
      <c r="N44" s="146">
        <v>52356.118091661148</v>
      </c>
      <c r="O44" s="146">
        <v>52871.594422308714</v>
      </c>
      <c r="P44" s="146">
        <v>53089.416401583752</v>
      </c>
      <c r="Q44" s="146">
        <v>52518.294764182254</v>
      </c>
      <c r="R44" s="146">
        <v>51733.775732374415</v>
      </c>
      <c r="S44" s="146">
        <v>51055.334013072446</v>
      </c>
      <c r="T44" s="146">
        <v>50614.622864342338</v>
      </c>
      <c r="U44" s="146">
        <v>50204.304562902638</v>
      </c>
      <c r="V44" s="146">
        <v>59684.088492702358</v>
      </c>
      <c r="W44" s="146">
        <v>83459.27542165824</v>
      </c>
      <c r="X44" s="146">
        <v>85601.358057845209</v>
      </c>
      <c r="Y44" s="146">
        <v>75442.825556084092</v>
      </c>
      <c r="Z44" s="146">
        <v>55971.799534256854</v>
      </c>
      <c r="AA44" s="146">
        <v>31892.878762795815</v>
      </c>
      <c r="AB44" s="147">
        <v>8984.4264219918732</v>
      </c>
      <c r="AC44" s="152">
        <v>5396618.6910521127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60315.323318928138</v>
      </c>
      <c r="F45" s="143">
        <v>33933.635405848217</v>
      </c>
      <c r="G45" s="143">
        <v>20112.870375494542</v>
      </c>
      <c r="H45" s="143">
        <v>12832.615615371889</v>
      </c>
      <c r="I45" s="143">
        <v>18049.296324943378</v>
      </c>
      <c r="J45" s="143">
        <v>22729.156943266869</v>
      </c>
      <c r="K45" s="143">
        <v>60135.988665197096</v>
      </c>
      <c r="L45" s="143">
        <v>0</v>
      </c>
      <c r="M45" s="143">
        <v>6555.9761705670226</v>
      </c>
      <c r="N45" s="143">
        <v>37942.629627272203</v>
      </c>
      <c r="O45" s="143">
        <v>50134.573498895872</v>
      </c>
      <c r="P45" s="143">
        <v>50486.7740502737</v>
      </c>
      <c r="Q45" s="143">
        <v>50363.06191929699</v>
      </c>
      <c r="R45" s="143">
        <v>49933.442568887236</v>
      </c>
      <c r="S45" s="143">
        <v>35670.472790695589</v>
      </c>
      <c r="T45" s="143">
        <v>22396.936535387642</v>
      </c>
      <c r="U45" s="143">
        <v>20281.599246340054</v>
      </c>
      <c r="V45" s="143">
        <v>44006.28982283394</v>
      </c>
      <c r="W45" s="143">
        <v>73065.5833210821</v>
      </c>
      <c r="X45" s="143">
        <v>82134.660698233449</v>
      </c>
      <c r="Y45" s="143">
        <v>73527.215409900775</v>
      </c>
      <c r="Z45" s="143">
        <v>50291.302905054152</v>
      </c>
      <c r="AA45" s="143">
        <v>20236.105120278105</v>
      </c>
      <c r="AB45" s="144">
        <v>0</v>
      </c>
      <c r="AC45" s="153">
        <v>3580542.0413361955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1461396.3323284981</v>
      </c>
      <c r="F46" s="109">
        <v>846835.66588756337</v>
      </c>
      <c r="G46" s="109">
        <v>617041.85196701263</v>
      </c>
      <c r="H46" s="109">
        <v>779531.14882660389</v>
      </c>
      <c r="I46" s="109">
        <v>2203096.4116940242</v>
      </c>
      <c r="J46" s="109">
        <v>4646943.9478462003</v>
      </c>
      <c r="K46" s="109">
        <v>5727046.8178634252</v>
      </c>
      <c r="L46" s="109">
        <v>1304000.6901295765</v>
      </c>
      <c r="M46" s="109">
        <v>1373956.2710780024</v>
      </c>
      <c r="N46" s="109">
        <v>1514463.7201737377</v>
      </c>
      <c r="O46" s="109">
        <v>1577355.1169747249</v>
      </c>
      <c r="P46" s="109">
        <v>1586469.2698781975</v>
      </c>
      <c r="Q46" s="109">
        <v>1573302.1537424829</v>
      </c>
      <c r="R46" s="109">
        <v>1560884.0869744425</v>
      </c>
      <c r="S46" s="109">
        <v>1504147.2516017237</v>
      </c>
      <c r="T46" s="109">
        <v>1449158.0930312839</v>
      </c>
      <c r="U46" s="109">
        <v>1437350.4540375362</v>
      </c>
      <c r="V46" s="109">
        <v>2216184.218688074</v>
      </c>
      <c r="W46" s="109">
        <v>2909891.082605463</v>
      </c>
      <c r="X46" s="109">
        <v>3008261.2434219141</v>
      </c>
      <c r="Y46" s="109">
        <v>2633856.7887016763</v>
      </c>
      <c r="Z46" s="109">
        <v>1895429.9359521647</v>
      </c>
      <c r="AA46" s="109">
        <v>948477.42123614368</v>
      </c>
      <c r="AB46" s="142">
        <v>171496.10097779066</v>
      </c>
      <c r="AC46" s="152">
        <v>44946576.075618252</v>
      </c>
      <c r="AD46" s="152"/>
    </row>
    <row r="47" spans="1:33" ht="15" x14ac:dyDescent="0.2">
      <c r="A47" s="192">
        <v>48853</v>
      </c>
      <c r="B47" s="193">
        <v>51400357.30642809</v>
      </c>
      <c r="C47" s="94" t="s">
        <v>35</v>
      </c>
      <c r="D47" s="95">
        <v>20</v>
      </c>
      <c r="E47" s="148">
        <v>56316.230531488101</v>
      </c>
      <c r="F47" s="149">
        <v>35251.383029837423</v>
      </c>
      <c r="G47" s="149">
        <v>29341.01322339203</v>
      </c>
      <c r="H47" s="149">
        <v>37211.250739593743</v>
      </c>
      <c r="I47" s="149">
        <v>94047.498730634019</v>
      </c>
      <c r="J47" s="149">
        <v>188200.15261158076</v>
      </c>
      <c r="K47" s="149">
        <v>232719.47188357869</v>
      </c>
      <c r="L47" s="149">
        <v>61414.560332879555</v>
      </c>
      <c r="M47" s="149">
        <v>63099.228831058819</v>
      </c>
      <c r="N47" s="149">
        <v>63998.338207178924</v>
      </c>
      <c r="O47" s="149">
        <v>64875.864801320138</v>
      </c>
      <c r="P47" s="149">
        <v>65430.267672897287</v>
      </c>
      <c r="Q47" s="149">
        <v>64875.264831881592</v>
      </c>
      <c r="R47" s="149">
        <v>64221.620396980841</v>
      </c>
      <c r="S47" s="149">
        <v>64397.990834260301</v>
      </c>
      <c r="T47" s="149">
        <v>64406.778447281831</v>
      </c>
      <c r="U47" s="149">
        <v>64134.317228720553</v>
      </c>
      <c r="V47" s="149">
        <v>97116.78112571055</v>
      </c>
      <c r="W47" s="149">
        <v>116183.61546333204</v>
      </c>
      <c r="X47" s="149">
        <v>115092.142600418</v>
      </c>
      <c r="Y47" s="149">
        <v>101174.90068693625</v>
      </c>
      <c r="Z47" s="149">
        <v>74869.706561380226</v>
      </c>
      <c r="AA47" s="149">
        <v>40959.405766316842</v>
      </c>
      <c r="AB47" s="150">
        <v>12747.818153711121</v>
      </c>
      <c r="AC47" s="151">
        <v>37441712.053847395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5</v>
      </c>
      <c r="E48" s="145">
        <v>78400.326279869259</v>
      </c>
      <c r="F48" s="146">
        <v>52556.903375586931</v>
      </c>
      <c r="G48" s="146">
        <v>39095.898079751532</v>
      </c>
      <c r="H48" s="146">
        <v>39091.514679803979</v>
      </c>
      <c r="I48" s="146">
        <v>64261.036284337977</v>
      </c>
      <c r="J48" s="146">
        <v>93330.208761486501</v>
      </c>
      <c r="K48" s="146">
        <v>153216.18526262758</v>
      </c>
      <c r="L48" s="146">
        <v>53560.018152861274</v>
      </c>
      <c r="M48" s="146">
        <v>61676.213724416957</v>
      </c>
      <c r="N48" s="146">
        <v>63161.432303347327</v>
      </c>
      <c r="O48" s="146">
        <v>64202.60419227332</v>
      </c>
      <c r="P48" s="146">
        <v>64663.609485446941</v>
      </c>
      <c r="Q48" s="146">
        <v>64159.26765194675</v>
      </c>
      <c r="R48" s="146">
        <v>62820.243697375787</v>
      </c>
      <c r="S48" s="146">
        <v>61636.417680526254</v>
      </c>
      <c r="T48" s="146">
        <v>60844.394567153235</v>
      </c>
      <c r="U48" s="146">
        <v>60256.342740906264</v>
      </c>
      <c r="V48" s="146">
        <v>74157.014770032678</v>
      </c>
      <c r="W48" s="146">
        <v>94309.363088954036</v>
      </c>
      <c r="X48" s="146">
        <v>91961.835168044752</v>
      </c>
      <c r="Y48" s="146">
        <v>76919.027024032941</v>
      </c>
      <c r="Z48" s="146">
        <v>56652.116295051528</v>
      </c>
      <c r="AA48" s="146">
        <v>33068.706159412461</v>
      </c>
      <c r="AB48" s="147">
        <v>13151.173131372652</v>
      </c>
      <c r="AC48" s="152">
        <v>7885759.2627830934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6</v>
      </c>
      <c r="E49" s="143">
        <v>62092.185478995409</v>
      </c>
      <c r="F49" s="143">
        <v>36374.031978439416</v>
      </c>
      <c r="G49" s="143">
        <v>24417.401338315794</v>
      </c>
      <c r="H49" s="143">
        <v>18178.353191977963</v>
      </c>
      <c r="I49" s="143">
        <v>22790.958800130047</v>
      </c>
      <c r="J49" s="143">
        <v>25200.354898964477</v>
      </c>
      <c r="K49" s="143">
        <v>62970.412664112111</v>
      </c>
      <c r="L49" s="143">
        <v>0</v>
      </c>
      <c r="M49" s="143">
        <v>14267.869330499263</v>
      </c>
      <c r="N49" s="143">
        <v>41485.062899118224</v>
      </c>
      <c r="O49" s="143">
        <v>54441.708134633351</v>
      </c>
      <c r="P49" s="143">
        <v>58408.686351127697</v>
      </c>
      <c r="Q49" s="143">
        <v>59625.679223289793</v>
      </c>
      <c r="R49" s="143">
        <v>56104.814712683299</v>
      </c>
      <c r="S49" s="143">
        <v>40246.484657017223</v>
      </c>
      <c r="T49" s="143">
        <v>29119.864480108405</v>
      </c>
      <c r="U49" s="143">
        <v>27402.404554063571</v>
      </c>
      <c r="V49" s="143">
        <v>52661.45285760198</v>
      </c>
      <c r="W49" s="143">
        <v>81072.172548944131</v>
      </c>
      <c r="X49" s="143">
        <v>85414.735641036837</v>
      </c>
      <c r="Y49" s="143">
        <v>76469.603789926419</v>
      </c>
      <c r="Z49" s="143">
        <v>54479.269601301741</v>
      </c>
      <c r="AA49" s="143">
        <v>25026.311677505702</v>
      </c>
      <c r="AB49" s="144">
        <v>3897.8461564752556</v>
      </c>
      <c r="AC49" s="153">
        <v>6072885.989797608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1890879.3549030807</v>
      </c>
      <c r="F50" s="109">
        <v>1186056.3693453197</v>
      </c>
      <c r="G50" s="109">
        <v>928804.16289649298</v>
      </c>
      <c r="H50" s="109">
        <v>1048752.7073427625</v>
      </c>
      <c r="I50" s="109">
        <v>2339000.9088351503</v>
      </c>
      <c r="J50" s="109">
        <v>4381856.2254328346</v>
      </c>
      <c r="K50" s="109">
        <v>5798292.8399693845</v>
      </c>
      <c r="L50" s="109">
        <v>1496091.2974218973</v>
      </c>
      <c r="M50" s="109">
        <v>1655972.8612262569</v>
      </c>
      <c r="N50" s="109">
        <v>1844684.3030550242</v>
      </c>
      <c r="O50" s="109">
        <v>1945180.5657955697</v>
      </c>
      <c r="P50" s="109">
        <v>1982375.5189919467</v>
      </c>
      <c r="Q50" s="109">
        <v>1976055.7102371044</v>
      </c>
      <c r="R50" s="109">
        <v>1935162.5147025953</v>
      </c>
      <c r="S50" s="109">
        <v>1837620.8130299407</v>
      </c>
      <c r="T50" s="109">
        <v>1767076.7286620531</v>
      </c>
      <c r="U50" s="109">
        <v>1748382.4856033237</v>
      </c>
      <c r="V50" s="109">
        <v>2629089.4135099864</v>
      </c>
      <c r="W50" s="109">
        <v>3281652.1600050759</v>
      </c>
      <c r="X50" s="109">
        <v>3274140.4416948045</v>
      </c>
      <c r="Y50" s="109">
        <v>2866910.771598448</v>
      </c>
      <c r="Z50" s="109">
        <v>2107530.3303106725</v>
      </c>
      <c r="AA50" s="109">
        <v>1134689.5161884334</v>
      </c>
      <c r="AB50" s="142">
        <v>344099.30566993717</v>
      </c>
      <c r="AC50" s="152">
        <v>51400357.306428097</v>
      </c>
      <c r="AD50" s="152"/>
    </row>
    <row r="51" spans="1:33" ht="15" x14ac:dyDescent="0.2">
      <c r="A51" s="192">
        <v>48884</v>
      </c>
      <c r="B51" s="193">
        <v>46045351.952666774</v>
      </c>
      <c r="C51" s="94" t="s">
        <v>35</v>
      </c>
      <c r="D51" s="95">
        <v>20</v>
      </c>
      <c r="E51" s="148">
        <v>54129.914183330446</v>
      </c>
      <c r="F51" s="149">
        <v>33088.62398316613</v>
      </c>
      <c r="G51" s="149">
        <v>26116.852955214425</v>
      </c>
      <c r="H51" s="149">
        <v>32181.145831655078</v>
      </c>
      <c r="I51" s="149">
        <v>85089.386317248282</v>
      </c>
      <c r="J51" s="149">
        <v>170484.00339496069</v>
      </c>
      <c r="K51" s="149">
        <v>219283.8053638683</v>
      </c>
      <c r="L51" s="149">
        <v>55032.278815377991</v>
      </c>
      <c r="M51" s="149">
        <v>56302.792732195157</v>
      </c>
      <c r="N51" s="149">
        <v>56870.671440191392</v>
      </c>
      <c r="O51" s="149">
        <v>57513.466692261136</v>
      </c>
      <c r="P51" s="149">
        <v>57983.644583561887</v>
      </c>
      <c r="Q51" s="149">
        <v>57586.723337474992</v>
      </c>
      <c r="R51" s="149">
        <v>57059.88944815041</v>
      </c>
      <c r="S51" s="149">
        <v>57292.064081372591</v>
      </c>
      <c r="T51" s="149">
        <v>57285.517463313896</v>
      </c>
      <c r="U51" s="149">
        <v>57127.771358151876</v>
      </c>
      <c r="V51" s="149">
        <v>94900.503673021536</v>
      </c>
      <c r="W51" s="149">
        <v>112897.6495364708</v>
      </c>
      <c r="X51" s="149">
        <v>109641.20387169976</v>
      </c>
      <c r="Y51" s="149">
        <v>95947.600649775544</v>
      </c>
      <c r="Z51" s="149">
        <v>71227.157557211278</v>
      </c>
      <c r="AA51" s="149">
        <v>39223.395160515647</v>
      </c>
      <c r="AB51" s="150">
        <v>10733.830796591763</v>
      </c>
      <c r="AC51" s="151">
        <v>34499997.864535615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69735.068251488759</v>
      </c>
      <c r="F52" s="146">
        <v>42615.043457188251</v>
      </c>
      <c r="G52" s="146">
        <v>30536.943786695658</v>
      </c>
      <c r="H52" s="146">
        <v>30061.144449748517</v>
      </c>
      <c r="I52" s="146">
        <v>56384.957459604164</v>
      </c>
      <c r="J52" s="146">
        <v>85634.050451335919</v>
      </c>
      <c r="K52" s="146">
        <v>147473.51514503025</v>
      </c>
      <c r="L52" s="146">
        <v>49767.615079271542</v>
      </c>
      <c r="M52" s="146">
        <v>55333.664845805142</v>
      </c>
      <c r="N52" s="146">
        <v>56396.845054294819</v>
      </c>
      <c r="O52" s="146">
        <v>57104.106741021002</v>
      </c>
      <c r="P52" s="146">
        <v>57410.29206320957</v>
      </c>
      <c r="Q52" s="146">
        <v>57068.095553693129</v>
      </c>
      <c r="R52" s="146">
        <v>56148.109596765826</v>
      </c>
      <c r="S52" s="146">
        <v>55316.231816703716</v>
      </c>
      <c r="T52" s="146">
        <v>54861.972787189588</v>
      </c>
      <c r="U52" s="146">
        <v>54507.61144759092</v>
      </c>
      <c r="V52" s="146">
        <v>72395.673443552674</v>
      </c>
      <c r="W52" s="146">
        <v>90088.212464803568</v>
      </c>
      <c r="X52" s="146">
        <v>87630.302459977422</v>
      </c>
      <c r="Y52" s="146">
        <v>77368.36841016791</v>
      </c>
      <c r="Z52" s="146">
        <v>58076.076229987309</v>
      </c>
      <c r="AA52" s="146">
        <v>33470.93182618195</v>
      </c>
      <c r="AB52" s="147">
        <v>8907.526194018872</v>
      </c>
      <c r="AC52" s="152">
        <v>5777169.4360613041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57609.566698850263</v>
      </c>
      <c r="F53" s="143">
        <v>30715.511395467314</v>
      </c>
      <c r="G53" s="143">
        <v>14936.719936972007</v>
      </c>
      <c r="H53" s="143">
        <v>8196.027736047361</v>
      </c>
      <c r="I53" s="143">
        <v>14330.198916590994</v>
      </c>
      <c r="J53" s="143">
        <v>18136.573346138219</v>
      </c>
      <c r="K53" s="143">
        <v>57352.21055595018</v>
      </c>
      <c r="L53" s="143">
        <v>0</v>
      </c>
      <c r="M53" s="143">
        <v>10904.402430600097</v>
      </c>
      <c r="N53" s="143">
        <v>43129.91809134779</v>
      </c>
      <c r="O53" s="143">
        <v>53474.408614035048</v>
      </c>
      <c r="P53" s="143">
        <v>54496.569700983928</v>
      </c>
      <c r="Q53" s="143">
        <v>54488.294437240322</v>
      </c>
      <c r="R53" s="143">
        <v>52998.283029202881</v>
      </c>
      <c r="S53" s="143">
        <v>43618.055327597423</v>
      </c>
      <c r="T53" s="143">
        <v>38243.366440855651</v>
      </c>
      <c r="U53" s="143">
        <v>37330.52051156939</v>
      </c>
      <c r="V53" s="143">
        <v>59687.635831836356</v>
      </c>
      <c r="W53" s="143">
        <v>80321.817570583022</v>
      </c>
      <c r="X53" s="143">
        <v>82511.862433951974</v>
      </c>
      <c r="Y53" s="143">
        <v>72863.503580262404</v>
      </c>
      <c r="Z53" s="143">
        <v>51472.172559378327</v>
      </c>
      <c r="AA53" s="143">
        <v>23812.897364389086</v>
      </c>
      <c r="AB53" s="144">
        <v>733.59216845761193</v>
      </c>
      <c r="AC53" s="153">
        <v>5768184.6520698452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1707195.9568656655</v>
      </c>
      <c r="F54" s="109">
        <v>1016525.7218648795</v>
      </c>
      <c r="G54" s="109">
        <v>734105.1538729032</v>
      </c>
      <c r="H54" s="109">
        <v>813043.66084837972</v>
      </c>
      <c r="I54" s="109">
        <v>2013308.7496829284</v>
      </c>
      <c r="J54" s="109">
        <v>3861035.7097813869</v>
      </c>
      <c r="K54" s="109">
        <v>5319683.4311931888</v>
      </c>
      <c r="L54" s="109">
        <v>1299716.036624646</v>
      </c>
      <c r="M54" s="109">
        <v>1412816.9286107244</v>
      </c>
      <c r="N54" s="109">
        <v>1621780.3175690938</v>
      </c>
      <c r="O54" s="109">
        <v>1699532.212493517</v>
      </c>
      <c r="P54" s="109">
        <v>1716293.4781299797</v>
      </c>
      <c r="Q54" s="109">
        <v>1706936.6155877141</v>
      </c>
      <c r="R54" s="109">
        <v>1683779.9255252888</v>
      </c>
      <c r="S54" s="109">
        <v>1628814.5408598513</v>
      </c>
      <c r="T54" s="109">
        <v>1594618.4390601702</v>
      </c>
      <c r="U54" s="109">
        <v>1584568.9960228174</v>
      </c>
      <c r="V54" s="109">
        <v>2545718.5822256599</v>
      </c>
      <c r="W54" s="109">
        <v>3100236.7460121284</v>
      </c>
      <c r="X54" s="109">
        <v>3038416.4618776171</v>
      </c>
      <c r="Y54" s="109">
        <v>2665606.5081177568</v>
      </c>
      <c r="Z54" s="109">
        <v>1965680.4914204448</v>
      </c>
      <c r="AA54" s="109">
        <v>1061229.0147013753</v>
      </c>
      <c r="AB54" s="142">
        <v>254708.27371865642</v>
      </c>
      <c r="AC54" s="152">
        <v>46045351.952666767</v>
      </c>
      <c r="AD54" s="152"/>
    </row>
    <row r="55" spans="1:33" ht="15" x14ac:dyDescent="0.2">
      <c r="A55" s="192">
        <v>48914</v>
      </c>
      <c r="B55" s="193">
        <v>45652539.946502447</v>
      </c>
      <c r="C55" s="94" t="s">
        <v>35</v>
      </c>
      <c r="D55" s="95">
        <v>21</v>
      </c>
      <c r="E55" s="148">
        <v>59924.344259190242</v>
      </c>
      <c r="F55" s="149">
        <v>34066.307064924018</v>
      </c>
      <c r="G55" s="149">
        <v>23635.269574692386</v>
      </c>
      <c r="H55" s="149">
        <v>27037.431761467022</v>
      </c>
      <c r="I55" s="149">
        <v>65726.331469736848</v>
      </c>
      <c r="J55" s="149">
        <v>116594.10721097705</v>
      </c>
      <c r="K55" s="149">
        <v>180468.05056176864</v>
      </c>
      <c r="L55" s="149">
        <v>51649.657672162561</v>
      </c>
      <c r="M55" s="149">
        <v>58133.239696913624</v>
      </c>
      <c r="N55" s="149">
        <v>58164.900052707584</v>
      </c>
      <c r="O55" s="149">
        <v>59075.694879742405</v>
      </c>
      <c r="P55" s="149">
        <v>59479.055382455022</v>
      </c>
      <c r="Q55" s="149">
        <v>59176.446911661384</v>
      </c>
      <c r="R55" s="149">
        <v>58521.54361264324</v>
      </c>
      <c r="S55" s="149">
        <v>59267.665731832873</v>
      </c>
      <c r="T55" s="149">
        <v>58572.058561747726</v>
      </c>
      <c r="U55" s="149">
        <v>58098.497187046043</v>
      </c>
      <c r="V55" s="149">
        <v>80964.298546862788</v>
      </c>
      <c r="W55" s="149">
        <v>104834.45069227651</v>
      </c>
      <c r="X55" s="149">
        <v>102641.96512056177</v>
      </c>
      <c r="Y55" s="149">
        <v>92768.557426092622</v>
      </c>
      <c r="Z55" s="149">
        <v>73125.094143584181</v>
      </c>
      <c r="AA55" s="149">
        <v>44397.496386261264</v>
      </c>
      <c r="AB55" s="150">
        <v>15695.746203993609</v>
      </c>
      <c r="AC55" s="151">
        <v>33642382.412337333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5</v>
      </c>
      <c r="E56" s="145">
        <v>80112.432899924723</v>
      </c>
      <c r="F56" s="146">
        <v>50712.811001639748</v>
      </c>
      <c r="G56" s="146">
        <v>36678.08169849743</v>
      </c>
      <c r="H56" s="146">
        <v>32255.292266325745</v>
      </c>
      <c r="I56" s="146">
        <v>51476.052066235214</v>
      </c>
      <c r="J56" s="146">
        <v>71139.33051579255</v>
      </c>
      <c r="K56" s="146">
        <v>118575.95149650013</v>
      </c>
      <c r="L56" s="146">
        <v>30341.960464394208</v>
      </c>
      <c r="M56" s="146">
        <v>50051.905083216276</v>
      </c>
      <c r="N56" s="146">
        <v>55800.844846176406</v>
      </c>
      <c r="O56" s="146">
        <v>58821.699740287404</v>
      </c>
      <c r="P56" s="146">
        <v>59247.528041822414</v>
      </c>
      <c r="Q56" s="146">
        <v>58294.527708672438</v>
      </c>
      <c r="R56" s="146">
        <v>54937.806735626946</v>
      </c>
      <c r="S56" s="146">
        <v>49940.780254610982</v>
      </c>
      <c r="T56" s="146">
        <v>46360.460976312963</v>
      </c>
      <c r="U56" s="146">
        <v>45230.361001863283</v>
      </c>
      <c r="V56" s="146">
        <v>59563.890144139863</v>
      </c>
      <c r="W56" s="146">
        <v>88118.081773952857</v>
      </c>
      <c r="X56" s="146">
        <v>85294.898555338485</v>
      </c>
      <c r="Y56" s="146">
        <v>74706.631928881689</v>
      </c>
      <c r="Z56" s="146">
        <v>59155.90501875741</v>
      </c>
      <c r="AA56" s="146">
        <v>38774.864296305954</v>
      </c>
      <c r="AB56" s="147">
        <v>19255.03984344003</v>
      </c>
      <c r="AC56" s="152">
        <v>6874235.691793574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5</v>
      </c>
      <c r="E57" s="143">
        <v>85880.999597818547</v>
      </c>
      <c r="F57" s="143">
        <v>58792.632781783774</v>
      </c>
      <c r="G57" s="143">
        <v>39215.259647278661</v>
      </c>
      <c r="H57" s="143">
        <v>28297.016413361092</v>
      </c>
      <c r="I57" s="143">
        <v>29570.952118767171</v>
      </c>
      <c r="J57" s="143">
        <v>28364.475584083822</v>
      </c>
      <c r="K57" s="143">
        <v>55168.338932676277</v>
      </c>
      <c r="L57" s="143">
        <v>0</v>
      </c>
      <c r="M57" s="143">
        <v>11607.946052361038</v>
      </c>
      <c r="N57" s="143">
        <v>38063.81845172889</v>
      </c>
      <c r="O57" s="143">
        <v>48590.152881306305</v>
      </c>
      <c r="P57" s="143">
        <v>50790.050820239703</v>
      </c>
      <c r="Q57" s="143">
        <v>50322.746070760993</v>
      </c>
      <c r="R57" s="143">
        <v>47877.389581386364</v>
      </c>
      <c r="S57" s="143">
        <v>38572.117447413832</v>
      </c>
      <c r="T57" s="143">
        <v>28247.287972157355</v>
      </c>
      <c r="U57" s="143">
        <v>21944.415524566673</v>
      </c>
      <c r="V57" s="143">
        <v>43259.460020100036</v>
      </c>
      <c r="W57" s="143">
        <v>76427.077065923688</v>
      </c>
      <c r="X57" s="143">
        <v>78424.536726592371</v>
      </c>
      <c r="Y57" s="143">
        <v>74793.666737914813</v>
      </c>
      <c r="Z57" s="143">
        <v>55857.924976086222</v>
      </c>
      <c r="AA57" s="143">
        <v>29084.009301522459</v>
      </c>
      <c r="AB57" s="144">
        <v>8032.0937684782721</v>
      </c>
      <c r="AC57" s="153">
        <v>5135921.842371542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2088378.3919317115</v>
      </c>
      <c r="F58" s="109">
        <v>1262919.6672805219</v>
      </c>
      <c r="G58" s="109">
        <v>875807.36779742059</v>
      </c>
      <c r="H58" s="109">
        <v>870547.6103892416</v>
      </c>
      <c r="I58" s="109">
        <v>1785487.9817894856</v>
      </c>
      <c r="J58" s="109">
        <v>2945995.2819298999</v>
      </c>
      <c r="K58" s="109">
        <v>4658550.513943023</v>
      </c>
      <c r="L58" s="109">
        <v>1236352.6134373848</v>
      </c>
      <c r="M58" s="109">
        <v>1529097.2893130726</v>
      </c>
      <c r="N58" s="109">
        <v>1690786.2175963859</v>
      </c>
      <c r="O58" s="109">
        <v>1777648.855582559</v>
      </c>
      <c r="P58" s="109">
        <v>1799248.0573418662</v>
      </c>
      <c r="Q58" s="109">
        <v>1785791.7540420564</v>
      </c>
      <c r="R58" s="109">
        <v>1743028.3974505747</v>
      </c>
      <c r="S58" s="109">
        <v>1687185.4688786145</v>
      </c>
      <c r="T58" s="109">
        <v>1603051.9745390539</v>
      </c>
      <c r="U58" s="109">
        <v>1555942.3235601168</v>
      </c>
      <c r="V58" s="109">
        <v>2214367.0203053178</v>
      </c>
      <c r="W58" s="109">
        <v>3024249.2587371897</v>
      </c>
      <c r="X58" s="109">
        <v>2974078.4439414516</v>
      </c>
      <c r="Y58" s="109">
        <v>2695641.1992819277</v>
      </c>
      <c r="Z58" s="109">
        <v>2110696.1269894862</v>
      </c>
      <c r="AA58" s="109">
        <v>1271641.7921006286</v>
      </c>
      <c r="AB58" s="142">
        <v>466046.33834345732</v>
      </c>
      <c r="AC58" s="152">
        <v>45652539.946502447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972-6403-4699-B3A2-D4AF092A3C39}">
  <sheetPr>
    <tabColor theme="3" tint="0.39997558519241921"/>
    <pageSetUpPr fitToPage="1"/>
  </sheetPr>
  <dimension ref="A1:AG62"/>
  <sheetViews>
    <sheetView showGridLines="0" zoomScale="90" workbookViewId="0">
      <pane xSplit="4" ySplit="10" topLeftCell="H43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2034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121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48945</v>
      </c>
      <c r="B11" s="193">
        <v>41335829.374828309</v>
      </c>
      <c r="C11" s="94" t="s">
        <v>35</v>
      </c>
      <c r="D11" s="95">
        <v>21</v>
      </c>
      <c r="E11" s="148">
        <v>52393.198354364613</v>
      </c>
      <c r="F11" s="149">
        <v>31351.358580698095</v>
      </c>
      <c r="G11" s="149">
        <v>22006.592494483597</v>
      </c>
      <c r="H11" s="149">
        <v>26941.287597768467</v>
      </c>
      <c r="I11" s="149">
        <v>69640.543568998779</v>
      </c>
      <c r="J11" s="149">
        <v>133636.7131858693</v>
      </c>
      <c r="K11" s="149">
        <v>184561.50782782544</v>
      </c>
      <c r="L11" s="149">
        <v>45942.270997740474</v>
      </c>
      <c r="M11" s="149">
        <v>52207.056167933377</v>
      </c>
      <c r="N11" s="149">
        <v>52656.771448220701</v>
      </c>
      <c r="O11" s="149">
        <v>53442.142453182933</v>
      </c>
      <c r="P11" s="149">
        <v>53461.94312429725</v>
      </c>
      <c r="Q11" s="149">
        <v>51650.963212491195</v>
      </c>
      <c r="R11" s="149">
        <v>51066.913334975317</v>
      </c>
      <c r="S11" s="149">
        <v>51777.988258668614</v>
      </c>
      <c r="T11" s="149">
        <v>51777.022280096637</v>
      </c>
      <c r="U11" s="149">
        <v>51090.734250776586</v>
      </c>
      <c r="V11" s="149">
        <v>70022.521626981994</v>
      </c>
      <c r="W11" s="149">
        <v>91195.31750518737</v>
      </c>
      <c r="X11" s="149">
        <v>98501.258303479714</v>
      </c>
      <c r="Y11" s="149">
        <v>87291.018810589201</v>
      </c>
      <c r="Z11" s="149">
        <v>63916.885737344535</v>
      </c>
      <c r="AA11" s="149">
        <v>33320.692087704265</v>
      </c>
      <c r="AB11" s="150">
        <v>7333.9612517799178</v>
      </c>
      <c r="AC11" s="151">
        <v>31230919.911690626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70295.140368896435</v>
      </c>
      <c r="F12" s="146">
        <v>46549.639039984882</v>
      </c>
      <c r="G12" s="146">
        <v>35375.512167582012</v>
      </c>
      <c r="H12" s="146">
        <v>34873.300575824702</v>
      </c>
      <c r="I12" s="146">
        <v>56245.738084647252</v>
      </c>
      <c r="J12" s="146">
        <v>82406.786059529026</v>
      </c>
      <c r="K12" s="146">
        <v>126791.21880553517</v>
      </c>
      <c r="L12" s="146">
        <v>30482.184086898098</v>
      </c>
      <c r="M12" s="146">
        <v>46320.026802853274</v>
      </c>
      <c r="N12" s="146">
        <v>50744.590606653161</v>
      </c>
      <c r="O12" s="146">
        <v>51559.091937844765</v>
      </c>
      <c r="P12" s="146">
        <v>51898.699940150371</v>
      </c>
      <c r="Q12" s="146">
        <v>50199.661982715392</v>
      </c>
      <c r="R12" s="146">
        <v>47954.809217469752</v>
      </c>
      <c r="S12" s="146">
        <v>47237.867187022595</v>
      </c>
      <c r="T12" s="146">
        <v>45356.4335949214</v>
      </c>
      <c r="U12" s="146">
        <v>43294.526063925703</v>
      </c>
      <c r="V12" s="146">
        <v>51452.041257490608</v>
      </c>
      <c r="W12" s="146">
        <v>73877.840527841865</v>
      </c>
      <c r="X12" s="146">
        <v>80207.93940146036</v>
      </c>
      <c r="Y12" s="146">
        <v>71405.640644924482</v>
      </c>
      <c r="Z12" s="146">
        <v>53948.466257354303</v>
      </c>
      <c r="AA12" s="146">
        <v>30820.181764395213</v>
      </c>
      <c r="AB12" s="147">
        <v>9730.725914212424</v>
      </c>
      <c r="AC12" s="152">
        <v>5156112.2491605328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74999.925894925589</v>
      </c>
      <c r="F13" s="143">
        <v>44989.923005467979</v>
      </c>
      <c r="G13" s="143">
        <v>28336.490304073206</v>
      </c>
      <c r="H13" s="143">
        <v>19547.878232523006</v>
      </c>
      <c r="I13" s="143">
        <v>22257.447060025737</v>
      </c>
      <c r="J13" s="143">
        <v>26970.708505222057</v>
      </c>
      <c r="K13" s="143">
        <v>44012.535203797546</v>
      </c>
      <c r="L13" s="143">
        <v>0</v>
      </c>
      <c r="M13" s="143">
        <v>5134.9074437189365</v>
      </c>
      <c r="N13" s="143">
        <v>26370.185678024689</v>
      </c>
      <c r="O13" s="143">
        <v>38797.913652532901</v>
      </c>
      <c r="P13" s="143">
        <v>42726.203276791217</v>
      </c>
      <c r="Q13" s="143">
        <v>43238.213781770595</v>
      </c>
      <c r="R13" s="143">
        <v>40726.364868968958</v>
      </c>
      <c r="S13" s="143">
        <v>32639.595736574985</v>
      </c>
      <c r="T13" s="143">
        <v>22793.552630433551</v>
      </c>
      <c r="U13" s="143">
        <v>18741.57302757779</v>
      </c>
      <c r="V13" s="143">
        <v>33810.649794586599</v>
      </c>
      <c r="W13" s="143">
        <v>57885.922141790215</v>
      </c>
      <c r="X13" s="143">
        <v>70083.045106167716</v>
      </c>
      <c r="Y13" s="143">
        <v>63854.833901624137</v>
      </c>
      <c r="Z13" s="143">
        <v>45321.139849873674</v>
      </c>
      <c r="AA13" s="143">
        <v>20359.870733453736</v>
      </c>
      <c r="AB13" s="144">
        <v>1200.655832933267</v>
      </c>
      <c r="AC13" s="153">
        <v>4948797.2139771488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1831437.2822867963</v>
      </c>
      <c r="F14" s="109">
        <v>1114516.6243874072</v>
      </c>
      <c r="G14" s="109">
        <v>773659.43287892279</v>
      </c>
      <c r="H14" s="109">
        <v>822547.51125157473</v>
      </c>
      <c r="I14" s="109">
        <v>1820979.0496477175</v>
      </c>
      <c r="J14" s="109">
        <v>3297822.372172704</v>
      </c>
      <c r="K14" s="109">
        <v>4647031.7508292608</v>
      </c>
      <c r="L14" s="109">
        <v>1086716.4273001424</v>
      </c>
      <c r="M14" s="109">
        <v>1312437.7314003278</v>
      </c>
      <c r="N14" s="109">
        <v>1466991.6769073955</v>
      </c>
      <c r="O14" s="109">
        <v>1561308.8411834179</v>
      </c>
      <c r="P14" s="109">
        <v>1586652.8250315911</v>
      </c>
      <c r="Q14" s="109">
        <v>1544898.1580838</v>
      </c>
      <c r="R14" s="109">
        <v>1508582.6061181745</v>
      </c>
      <c r="S14" s="109">
        <v>1472126.7965995809</v>
      </c>
      <c r="T14" s="109">
        <v>1405504.5180443164</v>
      </c>
      <c r="U14" s="109">
        <v>1358532.9616874778</v>
      </c>
      <c r="V14" s="109">
        <v>1879145.017964104</v>
      </c>
      <c r="W14" s="109">
        <v>2557928.5625710436</v>
      </c>
      <c r="X14" s="109">
        <v>2809856.4526159214</v>
      </c>
      <c r="Y14" s="109">
        <v>2501862.9610118158</v>
      </c>
      <c r="Z14" s="109">
        <v>1829975.3046128945</v>
      </c>
      <c r="AA14" s="109">
        <v>945174.48530009284</v>
      </c>
      <c r="AB14" s="142">
        <v>200140.02494182758</v>
      </c>
      <c r="AC14" s="152">
        <v>41335829.374828309</v>
      </c>
      <c r="AD14" s="152"/>
    </row>
    <row r="15" spans="1:33" ht="15" x14ac:dyDescent="0.2">
      <c r="A15" s="190">
        <v>48976</v>
      </c>
      <c r="B15" s="193">
        <v>44276485.574473038</v>
      </c>
      <c r="C15" s="94" t="s">
        <v>35</v>
      </c>
      <c r="D15" s="95">
        <v>20</v>
      </c>
      <c r="E15" s="148">
        <v>56901.859477075996</v>
      </c>
      <c r="F15" s="149">
        <v>31640.208799244276</v>
      </c>
      <c r="G15" s="149">
        <v>22849.464387557167</v>
      </c>
      <c r="H15" s="149">
        <v>31842.316718612437</v>
      </c>
      <c r="I15" s="149">
        <v>104904.8692550874</v>
      </c>
      <c r="J15" s="149">
        <v>224905.65698816135</v>
      </c>
      <c r="K15" s="149">
        <v>246139.23479185655</v>
      </c>
      <c r="L15" s="149">
        <v>50925.200976411586</v>
      </c>
      <c r="M15" s="149">
        <v>51973.658439992338</v>
      </c>
      <c r="N15" s="149">
        <v>52558.924915209594</v>
      </c>
      <c r="O15" s="149">
        <v>53224.582347045856</v>
      </c>
      <c r="P15" s="149">
        <v>53616.623862347304</v>
      </c>
      <c r="Q15" s="149">
        <v>53040.60743166085</v>
      </c>
      <c r="R15" s="149">
        <v>52676.822089746638</v>
      </c>
      <c r="S15" s="149">
        <v>55974.773267771372</v>
      </c>
      <c r="T15" s="149">
        <v>53327.518273485628</v>
      </c>
      <c r="U15" s="149">
        <v>52542.120246820828</v>
      </c>
      <c r="V15" s="149">
        <v>75096.76428734354</v>
      </c>
      <c r="W15" s="149">
        <v>96496.437051138942</v>
      </c>
      <c r="X15" s="149">
        <v>107707.70522307935</v>
      </c>
      <c r="Y15" s="149">
        <v>94927.751426224684</v>
      </c>
      <c r="Z15" s="149">
        <v>66825.59840719444</v>
      </c>
      <c r="AA15" s="149">
        <v>30283.615519789302</v>
      </c>
      <c r="AB15" s="150">
        <v>3353.5114936346013</v>
      </c>
      <c r="AC15" s="151">
        <v>34474716.513529837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75129.53596770305</v>
      </c>
      <c r="F16" s="146">
        <v>49122.165388277186</v>
      </c>
      <c r="G16" s="146">
        <v>37554.467682139322</v>
      </c>
      <c r="H16" s="146">
        <v>37349.461302534866</v>
      </c>
      <c r="I16" s="146">
        <v>64481.770214313707</v>
      </c>
      <c r="J16" s="146">
        <v>100404.64211805801</v>
      </c>
      <c r="K16" s="146">
        <v>156965.71761938391</v>
      </c>
      <c r="L16" s="146">
        <v>48960.720981357001</v>
      </c>
      <c r="M16" s="146">
        <v>51172.897937135218</v>
      </c>
      <c r="N16" s="146">
        <v>52372.079946235084</v>
      </c>
      <c r="O16" s="146">
        <v>53116.829048918735</v>
      </c>
      <c r="P16" s="146">
        <v>53414.167271693586</v>
      </c>
      <c r="Q16" s="146">
        <v>53095.066984696859</v>
      </c>
      <c r="R16" s="146">
        <v>52119.991817466762</v>
      </c>
      <c r="S16" s="146">
        <v>51227.24714816131</v>
      </c>
      <c r="T16" s="146">
        <v>50606.870048994577</v>
      </c>
      <c r="U16" s="146">
        <v>50116.865437714703</v>
      </c>
      <c r="V16" s="146">
        <v>55357.613692261402</v>
      </c>
      <c r="W16" s="146">
        <v>77508.893691046222</v>
      </c>
      <c r="X16" s="146">
        <v>86610.715092868064</v>
      </c>
      <c r="Y16" s="146">
        <v>77773.943809317338</v>
      </c>
      <c r="Z16" s="146">
        <v>57102.174497122811</v>
      </c>
      <c r="AA16" s="146">
        <v>31063.270834211831</v>
      </c>
      <c r="AB16" s="147">
        <v>6534.3563703516265</v>
      </c>
      <c r="AC16" s="152">
        <v>5716645.859607853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71977.013421601994</v>
      </c>
      <c r="F17" s="143">
        <v>43665.404873067964</v>
      </c>
      <c r="G17" s="143">
        <v>27944.727746202421</v>
      </c>
      <c r="H17" s="143">
        <v>20473.066428780236</v>
      </c>
      <c r="I17" s="143">
        <v>26047.068019571419</v>
      </c>
      <c r="J17" s="143">
        <v>38192.216602773391</v>
      </c>
      <c r="K17" s="143">
        <v>67986.900437817501</v>
      </c>
      <c r="L17" s="143">
        <v>0</v>
      </c>
      <c r="M17" s="143">
        <v>12958.945367169101</v>
      </c>
      <c r="N17" s="143">
        <v>48245.882181817295</v>
      </c>
      <c r="O17" s="143">
        <v>50116.238258685909</v>
      </c>
      <c r="P17" s="143">
        <v>50464.218603035573</v>
      </c>
      <c r="Q17" s="143">
        <v>50413.18072596952</v>
      </c>
      <c r="R17" s="143">
        <v>49951.075312518937</v>
      </c>
      <c r="S17" s="143">
        <v>48226.446568585154</v>
      </c>
      <c r="T17" s="143">
        <v>38103.9381518761</v>
      </c>
      <c r="U17" s="143">
        <v>35741.142358275843</v>
      </c>
      <c r="V17" s="143">
        <v>43783.211287907317</v>
      </c>
      <c r="W17" s="143">
        <v>68416.639596619192</v>
      </c>
      <c r="X17" s="143">
        <v>83140.403505475566</v>
      </c>
      <c r="Y17" s="143">
        <v>74393.77818854338</v>
      </c>
      <c r="Z17" s="143">
        <v>51441.371096570678</v>
      </c>
      <c r="AA17" s="143">
        <v>19597.931600971846</v>
      </c>
      <c r="AB17" s="144">
        <v>0</v>
      </c>
      <c r="AC17" s="153">
        <v>4085123.2013353454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1726463.3870987399</v>
      </c>
      <c r="F18" s="109">
        <v>1003954.4570302661</v>
      </c>
      <c r="G18" s="109">
        <v>718986.06946451031</v>
      </c>
      <c r="H18" s="109">
        <v>868136.44529750908</v>
      </c>
      <c r="I18" s="109">
        <v>2460212.7380372882</v>
      </c>
      <c r="J18" s="109">
        <v>5052500.5746465521</v>
      </c>
      <c r="K18" s="109">
        <v>5822595.1680659363</v>
      </c>
      <c r="L18" s="109">
        <v>1214346.9034536597</v>
      </c>
      <c r="M18" s="109">
        <v>1296000.5420170641</v>
      </c>
      <c r="N18" s="109">
        <v>1453650.3468164015</v>
      </c>
      <c r="O18" s="109">
        <v>1477423.9161713358</v>
      </c>
      <c r="P18" s="109">
        <v>1487846.0207458627</v>
      </c>
      <c r="Q18" s="109">
        <v>1474845.1394758825</v>
      </c>
      <c r="R18" s="109">
        <v>1461820.7103148755</v>
      </c>
      <c r="S18" s="109">
        <v>1517310.2402224133</v>
      </c>
      <c r="T18" s="109">
        <v>1421393.5982731953</v>
      </c>
      <c r="U18" s="109">
        <v>1394274.4361203788</v>
      </c>
      <c r="V18" s="109">
        <v>1898498.5856675457</v>
      </c>
      <c r="W18" s="109">
        <v>2513630.8741734405</v>
      </c>
      <c r="X18" s="109">
        <v>2833158.5788549618</v>
      </c>
      <c r="Y18" s="109">
        <v>2507225.9165159366</v>
      </c>
      <c r="Z18" s="109">
        <v>1770686.1505186628</v>
      </c>
      <c r="AA18" s="109">
        <v>808317.12013652083</v>
      </c>
      <c r="AB18" s="142">
        <v>93207.655354098533</v>
      </c>
      <c r="AC18" s="152">
        <v>44276485.574473038</v>
      </c>
      <c r="AD18" s="152"/>
    </row>
    <row r="19" spans="1:33" ht="15" x14ac:dyDescent="0.2">
      <c r="A19" s="192">
        <v>49004</v>
      </c>
      <c r="B19" s="193">
        <v>46240299.647673234</v>
      </c>
      <c r="C19" s="94" t="s">
        <v>35</v>
      </c>
      <c r="D19" s="95">
        <v>22</v>
      </c>
      <c r="E19" s="148">
        <v>49283.655556393809</v>
      </c>
      <c r="F19" s="149">
        <v>28092.458400963173</v>
      </c>
      <c r="G19" s="149">
        <v>20131.602995207089</v>
      </c>
      <c r="H19" s="149">
        <v>28139.010024674291</v>
      </c>
      <c r="I19" s="149">
        <v>98717.450124666328</v>
      </c>
      <c r="J19" s="149">
        <v>216162.28507019897</v>
      </c>
      <c r="K19" s="149">
        <v>236676.37293999258</v>
      </c>
      <c r="L19" s="149">
        <v>50343.731928021487</v>
      </c>
      <c r="M19" s="149">
        <v>51295.841560490662</v>
      </c>
      <c r="N19" s="149">
        <v>51799.984600033313</v>
      </c>
      <c r="O19" s="149">
        <v>52413.49316584249</v>
      </c>
      <c r="P19" s="149">
        <v>52674.640469817045</v>
      </c>
      <c r="Q19" s="149">
        <v>52199.408855546615</v>
      </c>
      <c r="R19" s="149">
        <v>51846.297025839871</v>
      </c>
      <c r="S19" s="149">
        <v>52051.539682636139</v>
      </c>
      <c r="T19" s="149">
        <v>52028.724656806247</v>
      </c>
      <c r="U19" s="149">
        <v>51779.558261081031</v>
      </c>
      <c r="V19" s="149">
        <v>73645.152714263168</v>
      </c>
      <c r="W19" s="149">
        <v>94364.447883947112</v>
      </c>
      <c r="X19" s="149">
        <v>102121.17230741493</v>
      </c>
      <c r="Y19" s="149">
        <v>90117.262869398823</v>
      </c>
      <c r="Z19" s="149">
        <v>63859.552503048006</v>
      </c>
      <c r="AA19" s="149">
        <v>30206.777644713806</v>
      </c>
      <c r="AB19" s="150">
        <v>3810.8898478281835</v>
      </c>
      <c r="AC19" s="151">
        <v>36382748.843954161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4</v>
      </c>
      <c r="E20" s="145">
        <v>66728.771689937159</v>
      </c>
      <c r="F20" s="146">
        <v>42025.549084972168</v>
      </c>
      <c r="G20" s="146">
        <v>29322.697760125637</v>
      </c>
      <c r="H20" s="146">
        <v>29224.294880442772</v>
      </c>
      <c r="I20" s="146">
        <v>55633.919733694594</v>
      </c>
      <c r="J20" s="146">
        <v>89729.641206407017</v>
      </c>
      <c r="K20" s="146">
        <v>147550.49646763541</v>
      </c>
      <c r="L20" s="146">
        <v>44968.90629604469</v>
      </c>
      <c r="M20" s="146">
        <v>50477.514130443953</v>
      </c>
      <c r="N20" s="146">
        <v>51579.168001160295</v>
      </c>
      <c r="O20" s="146">
        <v>52322.022366236844</v>
      </c>
      <c r="P20" s="146">
        <v>52550.661913694945</v>
      </c>
      <c r="Q20" s="146">
        <v>52253.893661712653</v>
      </c>
      <c r="R20" s="146">
        <v>51309.526200093045</v>
      </c>
      <c r="S20" s="146">
        <v>50426.667392731331</v>
      </c>
      <c r="T20" s="146">
        <v>49978.792249846003</v>
      </c>
      <c r="U20" s="146">
        <v>49686.248522765782</v>
      </c>
      <c r="V20" s="146">
        <v>55846.790101195525</v>
      </c>
      <c r="W20" s="146">
        <v>76111.116184578059</v>
      </c>
      <c r="X20" s="146">
        <v>82884.888204500035</v>
      </c>
      <c r="Y20" s="146">
        <v>72650.382020408331</v>
      </c>
      <c r="Z20" s="146">
        <v>53743.472987964044</v>
      </c>
      <c r="AA20" s="146">
        <v>28617.867737317789</v>
      </c>
      <c r="AB20" s="147">
        <v>5335.4638254667088</v>
      </c>
      <c r="AC20" s="152">
        <v>5363835.0104775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5</v>
      </c>
      <c r="E21" s="143">
        <v>60095.565843554454</v>
      </c>
      <c r="F21" s="143">
        <v>32367.919035575578</v>
      </c>
      <c r="G21" s="143">
        <v>17983.110506586989</v>
      </c>
      <c r="H21" s="143">
        <v>11847.552585899899</v>
      </c>
      <c r="I21" s="143">
        <v>17637.662769433406</v>
      </c>
      <c r="J21" s="143">
        <v>29487.130528292739</v>
      </c>
      <c r="K21" s="143">
        <v>57811.732239939141</v>
      </c>
      <c r="L21" s="143">
        <v>0</v>
      </c>
      <c r="M21" s="143">
        <v>5061.1642603168275</v>
      </c>
      <c r="N21" s="143">
        <v>39239.93876863434</v>
      </c>
      <c r="O21" s="143">
        <v>49284.37100331793</v>
      </c>
      <c r="P21" s="143">
        <v>49749.212925564687</v>
      </c>
      <c r="Q21" s="143">
        <v>49786.748345842789</v>
      </c>
      <c r="R21" s="143">
        <v>48867.588034151304</v>
      </c>
      <c r="S21" s="143">
        <v>43587.284517579843</v>
      </c>
      <c r="T21" s="143">
        <v>34188.387993666307</v>
      </c>
      <c r="U21" s="143">
        <v>28792.134105701549</v>
      </c>
      <c r="V21" s="143">
        <v>41022.195134102294</v>
      </c>
      <c r="W21" s="143">
        <v>66918.552982790672</v>
      </c>
      <c r="X21" s="143">
        <v>78325.826309818905</v>
      </c>
      <c r="Y21" s="143">
        <v>69711.257007271939</v>
      </c>
      <c r="Z21" s="143">
        <v>47854.901181614114</v>
      </c>
      <c r="AA21" s="143">
        <v>18845.61681455404</v>
      </c>
      <c r="AB21" s="144">
        <v>277.30575410710878</v>
      </c>
      <c r="AC21" s="153">
        <v>4493715.7932415847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1651633.3382181847</v>
      </c>
      <c r="F22" s="109">
        <v>947975.87633895641</v>
      </c>
      <c r="G22" s="109">
        <v>650101.60946799337</v>
      </c>
      <c r="H22" s="109">
        <v>795193.16299410502</v>
      </c>
      <c r="I22" s="109">
        <v>2482507.8955246047</v>
      </c>
      <c r="J22" s="109">
        <v>5261924.4890114693</v>
      </c>
      <c r="K22" s="109">
        <v>6086140.851750074</v>
      </c>
      <c r="L22" s="109">
        <v>1287437.7276006516</v>
      </c>
      <c r="M22" s="109">
        <v>1355724.3921541546</v>
      </c>
      <c r="N22" s="109">
        <v>1542116.0270485459</v>
      </c>
      <c r="O22" s="109">
        <v>1608806.7941300718</v>
      </c>
      <c r="P22" s="109">
        <v>1617790.8026185781</v>
      </c>
      <c r="Q22" s="109">
        <v>1606336.31119809</v>
      </c>
      <c r="R22" s="109">
        <v>1590194.5795396059</v>
      </c>
      <c r="S22" s="109">
        <v>1564776.9651768198</v>
      </c>
      <c r="T22" s="109">
        <v>1515489.0514174527</v>
      </c>
      <c r="U22" s="109">
        <v>1481855.9463633534</v>
      </c>
      <c r="V22" s="109">
        <v>2048691.4957890832</v>
      </c>
      <c r="W22" s="109">
        <v>2715055.0830991021</v>
      </c>
      <c r="X22" s="109">
        <v>2969834.4751302232</v>
      </c>
      <c r="Y22" s="109">
        <v>2621737.5962447673</v>
      </c>
      <c r="Z22" s="109">
        <v>1859158.552926983</v>
      </c>
      <c r="AA22" s="109">
        <v>873248.66320574505</v>
      </c>
      <c r="AB22" s="142">
        <v>106567.96072462242</v>
      </c>
      <c r="AC22" s="152">
        <v>46240299.647673242</v>
      </c>
      <c r="AD22" s="152"/>
    </row>
    <row r="23" spans="1:33" ht="15" x14ac:dyDescent="0.2">
      <c r="A23" s="192">
        <v>49035</v>
      </c>
      <c r="B23" s="193">
        <v>43172226.935480408</v>
      </c>
      <c r="C23" s="94" t="s">
        <v>35</v>
      </c>
      <c r="D23" s="95">
        <v>18</v>
      </c>
      <c r="E23" s="148">
        <v>39808.445480114126</v>
      </c>
      <c r="F23" s="149">
        <v>12367.915901115939</v>
      </c>
      <c r="G23" s="149">
        <v>4286.7425828119685</v>
      </c>
      <c r="H23" s="149">
        <v>7195.1660426383869</v>
      </c>
      <c r="I23" s="149">
        <v>68478.053994300382</v>
      </c>
      <c r="J23" s="149">
        <v>191968.3521819498</v>
      </c>
      <c r="K23" s="149">
        <v>233225.4827486767</v>
      </c>
      <c r="L23" s="149">
        <v>56712.176383688056</v>
      </c>
      <c r="M23" s="149">
        <v>58431.736816712866</v>
      </c>
      <c r="N23" s="149">
        <v>59462.099093388977</v>
      </c>
      <c r="O23" s="149">
        <v>60379.083769215409</v>
      </c>
      <c r="P23" s="149">
        <v>60952.144996268493</v>
      </c>
      <c r="Q23" s="149">
        <v>60262.789588136991</v>
      </c>
      <c r="R23" s="149">
        <v>59696.188662900873</v>
      </c>
      <c r="S23" s="149">
        <v>59783.238920640804</v>
      </c>
      <c r="T23" s="149">
        <v>59712.635804036436</v>
      </c>
      <c r="U23" s="149">
        <v>60371.352042013867</v>
      </c>
      <c r="V23" s="149">
        <v>88294.358898985069</v>
      </c>
      <c r="W23" s="149">
        <v>114020.25530302284</v>
      </c>
      <c r="X23" s="149">
        <v>121439.15728029056</v>
      </c>
      <c r="Y23" s="149">
        <v>106678.0218060122</v>
      </c>
      <c r="Z23" s="149">
        <v>78596.402467963737</v>
      </c>
      <c r="AA23" s="149">
        <v>40394.558250818671</v>
      </c>
      <c r="AB23" s="150">
        <v>7262.2804359649544</v>
      </c>
      <c r="AC23" s="151">
        <v>30776015.510130018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5</v>
      </c>
      <c r="E24" s="145">
        <v>55891.009495053957</v>
      </c>
      <c r="F24" s="146">
        <v>25458.304684307263</v>
      </c>
      <c r="G24" s="146">
        <v>14307.485465507059</v>
      </c>
      <c r="H24" s="146">
        <v>11637.838417998051</v>
      </c>
      <c r="I24" s="146">
        <v>31680.19751928929</v>
      </c>
      <c r="J24" s="146">
        <v>65017.341045369125</v>
      </c>
      <c r="K24" s="146">
        <v>124634.82708164293</v>
      </c>
      <c r="L24" s="146">
        <v>43567.864645312329</v>
      </c>
      <c r="M24" s="146">
        <v>56884.423063662725</v>
      </c>
      <c r="N24" s="146">
        <v>62785.230615373897</v>
      </c>
      <c r="O24" s="146">
        <v>63077.673078046442</v>
      </c>
      <c r="P24" s="146">
        <v>63424.126598894181</v>
      </c>
      <c r="Q24" s="146">
        <v>59867.297133581604</v>
      </c>
      <c r="R24" s="146">
        <v>58403.917840740462</v>
      </c>
      <c r="S24" s="146">
        <v>57159.956580158549</v>
      </c>
      <c r="T24" s="146">
        <v>54033.922455063097</v>
      </c>
      <c r="U24" s="146">
        <v>50588.770600983007</v>
      </c>
      <c r="V24" s="146">
        <v>57204.936966703375</v>
      </c>
      <c r="W24" s="146">
        <v>87089.993754639159</v>
      </c>
      <c r="X24" s="146">
        <v>95854.753926289195</v>
      </c>
      <c r="Y24" s="146">
        <v>84834.392418596399</v>
      </c>
      <c r="Z24" s="146">
        <v>64360.12409323678</v>
      </c>
      <c r="AA24" s="146">
        <v>36116.617007466921</v>
      </c>
      <c r="AB24" s="147">
        <v>8437.1557699093264</v>
      </c>
      <c r="AC24" s="152">
        <v>6661590.8012891263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7</v>
      </c>
      <c r="E25" s="143">
        <v>51953.461929082761</v>
      </c>
      <c r="F25" s="143">
        <v>19502.773015673749</v>
      </c>
      <c r="G25" s="143">
        <v>6661.3709266029527</v>
      </c>
      <c r="H25" s="143">
        <v>2043.8217281602224</v>
      </c>
      <c r="I25" s="143">
        <v>6482.9206038850671</v>
      </c>
      <c r="J25" s="143">
        <v>12792.640647652068</v>
      </c>
      <c r="K25" s="143">
        <v>43650.45066207301</v>
      </c>
      <c r="L25" s="143">
        <v>0</v>
      </c>
      <c r="M25" s="143">
        <v>7070.8204171494508</v>
      </c>
      <c r="N25" s="143">
        <v>34923.166375416025</v>
      </c>
      <c r="O25" s="143">
        <v>47459.104117624236</v>
      </c>
      <c r="P25" s="143">
        <v>51578.213222500395</v>
      </c>
      <c r="Q25" s="143">
        <v>51579.244265687084</v>
      </c>
      <c r="R25" s="143">
        <v>48639.835537889456</v>
      </c>
      <c r="S25" s="143">
        <v>37399.984571360212</v>
      </c>
      <c r="T25" s="143">
        <v>27480.503778195121</v>
      </c>
      <c r="U25" s="143">
        <v>24311.490604246537</v>
      </c>
      <c r="V25" s="143">
        <v>38090.09846404245</v>
      </c>
      <c r="W25" s="143">
        <v>69234.454086735263</v>
      </c>
      <c r="X25" s="143">
        <v>85357.275754554212</v>
      </c>
      <c r="Y25" s="143">
        <v>77426.624614383021</v>
      </c>
      <c r="Z25" s="143">
        <v>54336.81146448903</v>
      </c>
      <c r="AA25" s="143">
        <v>21256.450935635228</v>
      </c>
      <c r="AB25" s="144">
        <v>0</v>
      </c>
      <c r="AC25" s="153">
        <v>5734620.6240612632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1359681.2996209033</v>
      </c>
      <c r="F26" s="109">
        <v>486433.42075133952</v>
      </c>
      <c r="G26" s="109">
        <v>195328.39030437137</v>
      </c>
      <c r="H26" s="109">
        <v>202008.93295460279</v>
      </c>
      <c r="I26" s="109">
        <v>1436386.403721049</v>
      </c>
      <c r="J26" s="109">
        <v>3870065.5290355068</v>
      </c>
      <c r="K26" s="109">
        <v>5126785.9795189062</v>
      </c>
      <c r="L26" s="109">
        <v>1238658.4981329467</v>
      </c>
      <c r="M26" s="109">
        <v>1385689.1209391914</v>
      </c>
      <c r="N26" s="109">
        <v>1628706.1013857832</v>
      </c>
      <c r="O26" s="109">
        <v>1734425.6020594791</v>
      </c>
      <c r="P26" s="109">
        <v>1775306.7354848066</v>
      </c>
      <c r="Q26" s="109">
        <v>1745121.4081141835</v>
      </c>
      <c r="R26" s="109">
        <v>1707029.8339011441</v>
      </c>
      <c r="S26" s="109">
        <v>1623697.9754718489</v>
      </c>
      <c r="T26" s="109">
        <v>1537360.5831953371</v>
      </c>
      <c r="U26" s="109">
        <v>1509808.6239908903</v>
      </c>
      <c r="V26" s="109">
        <v>2141953.8342635455</v>
      </c>
      <c r="W26" s="109">
        <v>2972455.7428347538</v>
      </c>
      <c r="X26" s="109">
        <v>3262679.5309585552</v>
      </c>
      <c r="Y26" s="109">
        <v>2886362.7269018828</v>
      </c>
      <c r="Z26" s="109">
        <v>2116893.5451409542</v>
      </c>
      <c r="AA26" s="109">
        <v>1056480.2901015172</v>
      </c>
      <c r="AB26" s="142">
        <v>172906.82669691581</v>
      </c>
      <c r="AC26" s="152">
        <v>43172226.935480408</v>
      </c>
      <c r="AD26" s="152"/>
    </row>
    <row r="27" spans="1:33" ht="15" x14ac:dyDescent="0.2">
      <c r="A27" s="192">
        <v>49065</v>
      </c>
      <c r="B27" s="193">
        <v>56782889.760788769</v>
      </c>
      <c r="C27" s="94" t="s">
        <v>35</v>
      </c>
      <c r="D27" s="95">
        <v>21</v>
      </c>
      <c r="E27" s="148">
        <v>64056.555460333781</v>
      </c>
      <c r="F27" s="149">
        <v>41556.785401970752</v>
      </c>
      <c r="G27" s="149">
        <v>32518.457579125708</v>
      </c>
      <c r="H27" s="149">
        <v>39855.143980342124</v>
      </c>
      <c r="I27" s="149">
        <v>103745.85126715808</v>
      </c>
      <c r="J27" s="149">
        <v>205781.58360419879</v>
      </c>
      <c r="K27" s="149">
        <v>246070.02942561838</v>
      </c>
      <c r="L27" s="149">
        <v>69839.409318066537</v>
      </c>
      <c r="M27" s="149">
        <v>72184.9076482565</v>
      </c>
      <c r="N27" s="149">
        <v>73334.944490874288</v>
      </c>
      <c r="O27" s="149">
        <v>74579.486286061292</v>
      </c>
      <c r="P27" s="149">
        <v>75354.425630390004</v>
      </c>
      <c r="Q27" s="149">
        <v>74760.00940090674</v>
      </c>
      <c r="R27" s="149">
        <v>73610.476189097608</v>
      </c>
      <c r="S27" s="149">
        <v>73867.155151939558</v>
      </c>
      <c r="T27" s="149">
        <v>73945.753118767898</v>
      </c>
      <c r="U27" s="149">
        <v>73516.457882865288</v>
      </c>
      <c r="V27" s="149">
        <v>88424.604254431542</v>
      </c>
      <c r="W27" s="149">
        <v>108716.90913667444</v>
      </c>
      <c r="X27" s="149">
        <v>115627.52541627001</v>
      </c>
      <c r="Y27" s="149">
        <v>102687.88328435594</v>
      </c>
      <c r="Z27" s="149">
        <v>77147.316025964872</v>
      </c>
      <c r="AA27" s="149">
        <v>42092.918843534782</v>
      </c>
      <c r="AB27" s="150">
        <v>12995.000735773974</v>
      </c>
      <c r="AC27" s="151">
        <v>42341661.380192548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85637.190038469911</v>
      </c>
      <c r="F28" s="146">
        <v>58965.947413236434</v>
      </c>
      <c r="G28" s="146">
        <v>46225.43395727747</v>
      </c>
      <c r="H28" s="146">
        <v>46133.741908568685</v>
      </c>
      <c r="I28" s="146">
        <v>72899.876319747404</v>
      </c>
      <c r="J28" s="146">
        <v>103216.91865434374</v>
      </c>
      <c r="K28" s="146">
        <v>167777.33240526365</v>
      </c>
      <c r="L28" s="146">
        <v>65850.222213913527</v>
      </c>
      <c r="M28" s="146">
        <v>70580.199984999534</v>
      </c>
      <c r="N28" s="146">
        <v>72831.258183584505</v>
      </c>
      <c r="O28" s="146">
        <v>74343.985527523269</v>
      </c>
      <c r="P28" s="146">
        <v>74761.67635994374</v>
      </c>
      <c r="Q28" s="146">
        <v>74026.53736387848</v>
      </c>
      <c r="R28" s="146">
        <v>72119.941677247727</v>
      </c>
      <c r="S28" s="146">
        <v>70240.087811460093</v>
      </c>
      <c r="T28" s="146">
        <v>69154.84785490857</v>
      </c>
      <c r="U28" s="146">
        <v>68318.032071168098</v>
      </c>
      <c r="V28" s="146">
        <v>65565.83661381554</v>
      </c>
      <c r="W28" s="146">
        <v>88258.734413473619</v>
      </c>
      <c r="X28" s="146">
        <v>95104.800379887936</v>
      </c>
      <c r="Y28" s="146">
        <v>86360.954217168532</v>
      </c>
      <c r="Z28" s="146">
        <v>68343.04054238816</v>
      </c>
      <c r="AA28" s="146">
        <v>41890.023236886067</v>
      </c>
      <c r="AB28" s="147">
        <v>17157.885579427406</v>
      </c>
      <c r="AC28" s="152">
        <v>7023058.018914328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6</v>
      </c>
      <c r="E29" s="143">
        <v>75993.447827040072</v>
      </c>
      <c r="F29" s="143">
        <v>48054.347271136452</v>
      </c>
      <c r="G29" s="143">
        <v>32761.021410707115</v>
      </c>
      <c r="H29" s="143">
        <v>26570.117244410256</v>
      </c>
      <c r="I29" s="143">
        <v>31794.421073693913</v>
      </c>
      <c r="J29" s="143">
        <v>33151.188351980512</v>
      </c>
      <c r="K29" s="143">
        <v>75641.206204877075</v>
      </c>
      <c r="L29" s="143">
        <v>0</v>
      </c>
      <c r="M29" s="143">
        <v>29284.928864918042</v>
      </c>
      <c r="N29" s="143">
        <v>64401.53705519253</v>
      </c>
      <c r="O29" s="143">
        <v>68547.946601058196</v>
      </c>
      <c r="P29" s="143">
        <v>69371.347783593345</v>
      </c>
      <c r="Q29" s="143">
        <v>69343.107213792813</v>
      </c>
      <c r="R29" s="143">
        <v>68112.369447774166</v>
      </c>
      <c r="S29" s="143">
        <v>61291.49655514193</v>
      </c>
      <c r="T29" s="143">
        <v>51182.98704168947</v>
      </c>
      <c r="U29" s="143">
        <v>44494.421944856782</v>
      </c>
      <c r="V29" s="143">
        <v>51225.271981342572</v>
      </c>
      <c r="W29" s="143">
        <v>76908.171389931988</v>
      </c>
      <c r="X29" s="143">
        <v>88661.542422864935</v>
      </c>
      <c r="Y29" s="143">
        <v>80081.333367698768</v>
      </c>
      <c r="Z29" s="143">
        <v>57824.750746896083</v>
      </c>
      <c r="AA29" s="143">
        <v>28051.969475962516</v>
      </c>
      <c r="AB29" s="144">
        <v>3612.7956704191984</v>
      </c>
      <c r="AC29" s="153">
        <v>7418170.361681873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2143697.1117831296</v>
      </c>
      <c r="F30" s="109">
        <v>1396882.3667211505</v>
      </c>
      <c r="G30" s="109">
        <v>1064355.4734549923</v>
      </c>
      <c r="H30" s="109">
        <v>1180913.6946879209</v>
      </c>
      <c r="I30" s="109">
        <v>2661028.9083314729</v>
      </c>
      <c r="J30" s="109">
        <v>4933188.0604174333</v>
      </c>
      <c r="K30" s="109">
        <v>6292427.1847883025</v>
      </c>
      <c r="L30" s="109">
        <v>1730028.4845350513</v>
      </c>
      <c r="M30" s="109">
        <v>1973913.4337428929</v>
      </c>
      <c r="N30" s="109">
        <v>2217768.0893738531</v>
      </c>
      <c r="O30" s="109">
        <v>2274832.8337237295</v>
      </c>
      <c r="P30" s="109">
        <v>2297717.7303795251</v>
      </c>
      <c r="Q30" s="109">
        <v>2282124.9901573127</v>
      </c>
      <c r="R30" s="109">
        <v>2242973.9833666859</v>
      </c>
      <c r="S30" s="109">
        <v>2199919.5887674228</v>
      </c>
      <c r="T30" s="109">
        <v>2136578.1291638971</v>
      </c>
      <c r="U30" s="109">
        <v>2084084.2754939841</v>
      </c>
      <c r="V30" s="109">
        <v>2426531.66768638</v>
      </c>
      <c r="W30" s="109">
        <v>3097539.0578636494</v>
      </c>
      <c r="X30" s="109">
        <v>3340566.4897984117</v>
      </c>
      <c r="Y30" s="109">
        <v>2982377.3660463411</v>
      </c>
      <c r="Z30" s="109">
        <v>2240414.3031961913</v>
      </c>
      <c r="AA30" s="109">
        <v>1219823.2055175498</v>
      </c>
      <c r="AB30" s="142">
        <v>363203.33179147821</v>
      </c>
      <c r="AC30" s="152">
        <v>56782889.760788746</v>
      </c>
      <c r="AD30" s="152"/>
    </row>
    <row r="31" spans="1:33" ht="15" x14ac:dyDescent="0.2">
      <c r="A31" s="192">
        <v>49096</v>
      </c>
      <c r="B31" s="193">
        <v>42873936.219201677</v>
      </c>
      <c r="C31" s="94" t="s">
        <v>35</v>
      </c>
      <c r="D31" s="95">
        <v>20</v>
      </c>
      <c r="E31" s="148">
        <v>37457.068530264849</v>
      </c>
      <c r="F31" s="149">
        <v>11752.308696709535</v>
      </c>
      <c r="G31" s="149">
        <v>3938.266188940971</v>
      </c>
      <c r="H31" s="149">
        <v>6204.2921906054371</v>
      </c>
      <c r="I31" s="149">
        <v>56953.683791303003</v>
      </c>
      <c r="J31" s="149">
        <v>158132.43021608249</v>
      </c>
      <c r="K31" s="149">
        <v>216512.72551920739</v>
      </c>
      <c r="L31" s="149">
        <v>57306.046898586646</v>
      </c>
      <c r="M31" s="149">
        <v>59196.260255687033</v>
      </c>
      <c r="N31" s="149">
        <v>60384.808133945546</v>
      </c>
      <c r="O31" s="149">
        <v>61345.487711769136</v>
      </c>
      <c r="P31" s="149">
        <v>61913.512664489099</v>
      </c>
      <c r="Q31" s="149">
        <v>61247.017130471111</v>
      </c>
      <c r="R31" s="149">
        <v>60583.629021720262</v>
      </c>
      <c r="S31" s="149">
        <v>60643.61415226604</v>
      </c>
      <c r="T31" s="149">
        <v>60407.770705984891</v>
      </c>
      <c r="U31" s="149">
        <v>60041.492504433823</v>
      </c>
      <c r="V31" s="149">
        <v>81157.149667259844</v>
      </c>
      <c r="W31" s="149">
        <v>104699.40670032726</v>
      </c>
      <c r="X31" s="149">
        <v>116997.43945573225</v>
      </c>
      <c r="Y31" s="149">
        <v>104324.18277953747</v>
      </c>
      <c r="Z31" s="149">
        <v>76518.609976128544</v>
      </c>
      <c r="AA31" s="149">
        <v>39440.887272304855</v>
      </c>
      <c r="AB31" s="150">
        <v>6383.7787979359437</v>
      </c>
      <c r="AC31" s="151">
        <v>32470837.379233871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4</v>
      </c>
      <c r="E32" s="145">
        <v>61077.001172904304</v>
      </c>
      <c r="F32" s="146">
        <v>28388.346805458674</v>
      </c>
      <c r="G32" s="146">
        <v>15060.279261468211</v>
      </c>
      <c r="H32" s="146">
        <v>13450.609022629666</v>
      </c>
      <c r="I32" s="146">
        <v>37564.176204960473</v>
      </c>
      <c r="J32" s="146">
        <v>70845.879421676771</v>
      </c>
      <c r="K32" s="146">
        <v>135356.26309282039</v>
      </c>
      <c r="L32" s="146">
        <v>40869.675388603617</v>
      </c>
      <c r="M32" s="146">
        <v>57696.666977417015</v>
      </c>
      <c r="N32" s="146">
        <v>59403.236347995524</v>
      </c>
      <c r="O32" s="146">
        <v>60418.012030146259</v>
      </c>
      <c r="P32" s="146">
        <v>60953.341889136551</v>
      </c>
      <c r="Q32" s="146">
        <v>60624.148374026154</v>
      </c>
      <c r="R32" s="146">
        <v>59277.595448224893</v>
      </c>
      <c r="S32" s="146">
        <v>57873.87534532338</v>
      </c>
      <c r="T32" s="146">
        <v>57083.758271492035</v>
      </c>
      <c r="U32" s="146">
        <v>56369.893710100449</v>
      </c>
      <c r="V32" s="146">
        <v>54638.039793369382</v>
      </c>
      <c r="W32" s="146">
        <v>82730.746443050652</v>
      </c>
      <c r="X32" s="146">
        <v>93549.6602338175</v>
      </c>
      <c r="Y32" s="146">
        <v>83531.403110600048</v>
      </c>
      <c r="Z32" s="146">
        <v>62414.727195220017</v>
      </c>
      <c r="AA32" s="146">
        <v>33381.869013173833</v>
      </c>
      <c r="AB32" s="147">
        <v>6447.8017076658216</v>
      </c>
      <c r="AC32" s="152">
        <v>5396028.0250451276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6</v>
      </c>
      <c r="E33" s="143">
        <v>46479.578830447921</v>
      </c>
      <c r="F33" s="143">
        <v>17093.739587734988</v>
      </c>
      <c r="G33" s="143">
        <v>3643.1410964259021</v>
      </c>
      <c r="H33" s="143">
        <v>408.07266479703441</v>
      </c>
      <c r="I33" s="143">
        <v>3379.2485443862975</v>
      </c>
      <c r="J33" s="143">
        <v>6825.1682635422239</v>
      </c>
      <c r="K33" s="143">
        <v>47268.184815662826</v>
      </c>
      <c r="L33" s="143">
        <v>0</v>
      </c>
      <c r="M33" s="143">
        <v>6776.315458320295</v>
      </c>
      <c r="N33" s="143">
        <v>42811.567278137896</v>
      </c>
      <c r="O33" s="143">
        <v>54585.588781632439</v>
      </c>
      <c r="P33" s="143">
        <v>56823.260844955657</v>
      </c>
      <c r="Q33" s="143">
        <v>56384.773792247695</v>
      </c>
      <c r="R33" s="143">
        <v>52383.659891371295</v>
      </c>
      <c r="S33" s="143">
        <v>39029.248820314824</v>
      </c>
      <c r="T33" s="143">
        <v>26285.952263497995</v>
      </c>
      <c r="U33" s="143">
        <v>20497.263885685068</v>
      </c>
      <c r="V33" s="143">
        <v>39415.292504005964</v>
      </c>
      <c r="W33" s="143">
        <v>68552.664388444231</v>
      </c>
      <c r="X33" s="143">
        <v>86231.380150855752</v>
      </c>
      <c r="Y33" s="143">
        <v>78655.509539402978</v>
      </c>
      <c r="Z33" s="143">
        <v>55837.329884031387</v>
      </c>
      <c r="AA33" s="143">
        <v>24645.88265464277</v>
      </c>
      <c r="AB33" s="144">
        <v>498.97854656985146</v>
      </c>
      <c r="AC33" s="153">
        <v>5007070.8149226801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1272326.8482796017</v>
      </c>
      <c r="F34" s="109">
        <v>451161.99868243531</v>
      </c>
      <c r="G34" s="109">
        <v>160865.28740324767</v>
      </c>
      <c r="H34" s="109">
        <v>180336.71589140961</v>
      </c>
      <c r="I34" s="109">
        <v>1309605.8719122198</v>
      </c>
      <c r="J34" s="109">
        <v>3486983.1315896101</v>
      </c>
      <c r="K34" s="109">
        <v>5155288.6716494057</v>
      </c>
      <c r="L34" s="109">
        <v>1309599.6395261474</v>
      </c>
      <c r="M34" s="109">
        <v>1455369.7657733303</v>
      </c>
      <c r="N34" s="109">
        <v>1702178.5117397204</v>
      </c>
      <c r="O34" s="109">
        <v>1796095.3350457624</v>
      </c>
      <c r="P34" s="109">
        <v>1823023.185916062</v>
      </c>
      <c r="Q34" s="109">
        <v>1805745.578859013</v>
      </c>
      <c r="R34" s="109">
        <v>1763084.9215755328</v>
      </c>
      <c r="S34" s="109">
        <v>1678543.277348503</v>
      </c>
      <c r="T34" s="109">
        <v>1594206.1607866539</v>
      </c>
      <c r="U34" s="109">
        <v>1549293.0082431887</v>
      </c>
      <c r="V34" s="109">
        <v>2078186.90754271</v>
      </c>
      <c r="W34" s="109">
        <v>2836227.1061094133</v>
      </c>
      <c r="X34" s="109">
        <v>3231535.7109550498</v>
      </c>
      <c r="Y34" s="109">
        <v>2892542.3252695678</v>
      </c>
      <c r="Z34" s="109">
        <v>2115055.0876076394</v>
      </c>
      <c r="AA34" s="109">
        <v>1070220.5174266491</v>
      </c>
      <c r="AB34" s="142">
        <v>156460.65406880126</v>
      </c>
      <c r="AC34" s="152">
        <v>42873936.219201684</v>
      </c>
      <c r="AD34" s="152"/>
    </row>
    <row r="35" spans="1:33" ht="15" x14ac:dyDescent="0.2">
      <c r="A35" s="192">
        <v>49126</v>
      </c>
      <c r="B35" s="193">
        <v>44295561.609939151</v>
      </c>
      <c r="C35" s="94" t="s">
        <v>35</v>
      </c>
      <c r="D35" s="95">
        <v>19</v>
      </c>
      <c r="E35" s="148">
        <v>51802.556838793884</v>
      </c>
      <c r="F35" s="149">
        <v>31428.509006990309</v>
      </c>
      <c r="G35" s="149">
        <v>22917.566802725036</v>
      </c>
      <c r="H35" s="149">
        <v>30251.287037021753</v>
      </c>
      <c r="I35" s="149">
        <v>90782.867846570429</v>
      </c>
      <c r="J35" s="149">
        <v>190403.68270373548</v>
      </c>
      <c r="K35" s="149">
        <v>225549.92563953952</v>
      </c>
      <c r="L35" s="149">
        <v>50191.561583877963</v>
      </c>
      <c r="M35" s="149">
        <v>51286.084941850524</v>
      </c>
      <c r="N35" s="149">
        <v>51827.249512550523</v>
      </c>
      <c r="O35" s="149">
        <v>52426.58479596259</v>
      </c>
      <c r="P35" s="149">
        <v>52676.115737199179</v>
      </c>
      <c r="Q35" s="149">
        <v>52168.886869927752</v>
      </c>
      <c r="R35" s="149">
        <v>51739.553059644822</v>
      </c>
      <c r="S35" s="149">
        <v>51851.257123501491</v>
      </c>
      <c r="T35" s="149">
        <v>51735.511877017467</v>
      </c>
      <c r="U35" s="149">
        <v>51436.895591334534</v>
      </c>
      <c r="V35" s="149">
        <v>72611.958079691816</v>
      </c>
      <c r="W35" s="149">
        <v>90346.617563340886</v>
      </c>
      <c r="X35" s="149">
        <v>102417.35616868729</v>
      </c>
      <c r="Y35" s="149">
        <v>90818.952099365182</v>
      </c>
      <c r="Z35" s="149">
        <v>66180.79315610195</v>
      </c>
      <c r="AA35" s="149">
        <v>33110.628373384461</v>
      </c>
      <c r="AB35" s="150">
        <v>6453.952049190967</v>
      </c>
      <c r="AC35" s="151">
        <v>30825910.73470211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5</v>
      </c>
      <c r="E36" s="145">
        <v>73473.416206603884</v>
      </c>
      <c r="F36" s="146">
        <v>46921.782484981137</v>
      </c>
      <c r="G36" s="146">
        <v>35588.69131646891</v>
      </c>
      <c r="H36" s="146">
        <v>35855.788698846671</v>
      </c>
      <c r="I36" s="146">
        <v>59880.155764198738</v>
      </c>
      <c r="J36" s="146">
        <v>85515.272621301905</v>
      </c>
      <c r="K36" s="146">
        <v>143306.34100157724</v>
      </c>
      <c r="L36" s="146">
        <v>44936.351398626663</v>
      </c>
      <c r="M36" s="146">
        <v>50282.490845838511</v>
      </c>
      <c r="N36" s="146">
        <v>51334.72714607558</v>
      </c>
      <c r="O36" s="146">
        <v>52043.432439692224</v>
      </c>
      <c r="P36" s="146">
        <v>52272.363398917252</v>
      </c>
      <c r="Q36" s="146">
        <v>51970.260222976314</v>
      </c>
      <c r="R36" s="146">
        <v>51086.609182670094</v>
      </c>
      <c r="S36" s="146">
        <v>50195.68167621985</v>
      </c>
      <c r="T36" s="146">
        <v>49695.213226113752</v>
      </c>
      <c r="U36" s="146">
        <v>49299.91144625903</v>
      </c>
      <c r="V36" s="146">
        <v>52596.70881644234</v>
      </c>
      <c r="W36" s="146">
        <v>71107.548432986456</v>
      </c>
      <c r="X36" s="146">
        <v>82107.344656919755</v>
      </c>
      <c r="Y36" s="146">
        <v>72910.871079101969</v>
      </c>
      <c r="Z36" s="146">
        <v>55177.67419805703</v>
      </c>
      <c r="AA36" s="146">
        <v>31398.585139793649</v>
      </c>
      <c r="AB36" s="147">
        <v>9029.3286971730959</v>
      </c>
      <c r="AC36" s="152">
        <v>6789932.7504892098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7</v>
      </c>
      <c r="E37" s="143">
        <v>67902.109699778448</v>
      </c>
      <c r="F37" s="143">
        <v>40076.759353127556</v>
      </c>
      <c r="G37" s="143">
        <v>26581.941311266761</v>
      </c>
      <c r="H37" s="143">
        <v>19681.098373387798</v>
      </c>
      <c r="I37" s="143">
        <v>25820.082545239839</v>
      </c>
      <c r="J37" s="143">
        <v>30334.535393714559</v>
      </c>
      <c r="K37" s="143">
        <v>67087.832250931315</v>
      </c>
      <c r="L37" s="143">
        <v>0</v>
      </c>
      <c r="M37" s="143">
        <v>16916.460921332688</v>
      </c>
      <c r="N37" s="143">
        <v>42562.576223643679</v>
      </c>
      <c r="O37" s="143">
        <v>48966.512047834374</v>
      </c>
      <c r="P37" s="143">
        <v>49775.66628361091</v>
      </c>
      <c r="Q37" s="143">
        <v>49714.450497212718</v>
      </c>
      <c r="R37" s="143">
        <v>48070.162468948693</v>
      </c>
      <c r="S37" s="143">
        <v>44413.003492208256</v>
      </c>
      <c r="T37" s="143">
        <v>31935.828646139296</v>
      </c>
      <c r="U37" s="143">
        <v>26732.605805791234</v>
      </c>
      <c r="V37" s="143">
        <v>38555.558484956069</v>
      </c>
      <c r="W37" s="143">
        <v>60792.615034407325</v>
      </c>
      <c r="X37" s="143">
        <v>77072.567248200125</v>
      </c>
      <c r="Y37" s="143">
        <v>69900.778792986806</v>
      </c>
      <c r="Z37" s="143">
        <v>49286.127849356373</v>
      </c>
      <c r="AA37" s="143">
        <v>20942.6555875042</v>
      </c>
      <c r="AB37" s="144">
        <v>1123.5180809687552</v>
      </c>
      <c r="AC37" s="153">
        <v>6679718.1247478323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1826930.4288685524</v>
      </c>
      <c r="F38" s="109">
        <v>1112287.8990296144</v>
      </c>
      <c r="G38" s="109">
        <v>799450.81501298759</v>
      </c>
      <c r="H38" s="109">
        <v>891821.08581136144</v>
      </c>
      <c r="I38" s="109">
        <v>2205015.8457225105</v>
      </c>
      <c r="J38" s="109">
        <v>4257588.0822334858</v>
      </c>
      <c r="K38" s="109">
        <v>5471595.1179156564</v>
      </c>
      <c r="L38" s="109">
        <v>1178321.4270868145</v>
      </c>
      <c r="M38" s="109">
        <v>1344263.2945736812</v>
      </c>
      <c r="N38" s="109">
        <v>1539329.4100343436</v>
      </c>
      <c r="O38" s="109">
        <v>1599087.8576565911</v>
      </c>
      <c r="P38" s="109">
        <v>1610637.6799866471</v>
      </c>
      <c r="Q38" s="109">
        <v>1599061.3051239979</v>
      </c>
      <c r="R38" s="109">
        <v>1574975.6913292431</v>
      </c>
      <c r="S38" s="109">
        <v>1547043.3181730856</v>
      </c>
      <c r="T38" s="109">
        <v>1455001.5923168759</v>
      </c>
      <c r="U38" s="109">
        <v>1410928.8141071899</v>
      </c>
      <c r="V38" s="109">
        <v>1912499.6569910487</v>
      </c>
      <c r="W38" s="109">
        <v>2497671.7811092604</v>
      </c>
      <c r="X38" s="109">
        <v>2895974.461227058</v>
      </c>
      <c r="Y38" s="109">
        <v>2579419.8968343558</v>
      </c>
      <c r="Z38" s="109">
        <v>1878326.335901717</v>
      </c>
      <c r="AA38" s="109">
        <v>932693.45390580245</v>
      </c>
      <c r="AB38" s="142">
        <v>175636.35898727513</v>
      </c>
      <c r="AC38" s="152">
        <v>44295561.609939158</v>
      </c>
      <c r="AD38" s="152"/>
    </row>
    <row r="39" spans="1:33" ht="15" x14ac:dyDescent="0.2">
      <c r="A39" s="192">
        <v>49157</v>
      </c>
      <c r="B39" s="193">
        <v>53615846.822623372</v>
      </c>
      <c r="C39" s="94" t="s">
        <v>35</v>
      </c>
      <c r="D39" s="95">
        <v>21</v>
      </c>
      <c r="E39" s="148">
        <v>60713.303541198708</v>
      </c>
      <c r="F39" s="149">
        <v>39493.757031568879</v>
      </c>
      <c r="G39" s="149">
        <v>31069.894340284878</v>
      </c>
      <c r="H39" s="149">
        <v>39531.19091076206</v>
      </c>
      <c r="I39" s="149">
        <v>107413.43942040007</v>
      </c>
      <c r="J39" s="149">
        <v>219240.66236983318</v>
      </c>
      <c r="K39" s="149">
        <v>247905.07856261238</v>
      </c>
      <c r="L39" s="149">
        <v>64545.263113678113</v>
      </c>
      <c r="M39" s="149">
        <v>66287.94405266727</v>
      </c>
      <c r="N39" s="149">
        <v>67157.919091448028</v>
      </c>
      <c r="O39" s="149">
        <v>68235.943923377781</v>
      </c>
      <c r="P39" s="149">
        <v>68787.967499697639</v>
      </c>
      <c r="Q39" s="149">
        <v>67940.455227423867</v>
      </c>
      <c r="R39" s="149">
        <v>67181.003853430288</v>
      </c>
      <c r="S39" s="149">
        <v>67452.937695699919</v>
      </c>
      <c r="T39" s="149">
        <v>67353.185253351447</v>
      </c>
      <c r="U39" s="149">
        <v>66807.591509901307</v>
      </c>
      <c r="V39" s="149">
        <v>78932.339892034157</v>
      </c>
      <c r="W39" s="149">
        <v>99167.081216109975</v>
      </c>
      <c r="X39" s="149">
        <v>110984.45842777452</v>
      </c>
      <c r="Y39" s="149">
        <v>98931.157525706221</v>
      </c>
      <c r="Z39" s="149">
        <v>73415.69274469318</v>
      </c>
      <c r="AA39" s="149">
        <v>38394.27478729951</v>
      </c>
      <c r="AB39" s="150">
        <v>10569.256588180993</v>
      </c>
      <c r="AC39" s="151">
        <v>40477747.77016183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4</v>
      </c>
      <c r="E40" s="145">
        <v>79542.539148477197</v>
      </c>
      <c r="F40" s="146">
        <v>52176.552737808081</v>
      </c>
      <c r="G40" s="146">
        <v>40256.433272528258</v>
      </c>
      <c r="H40" s="146">
        <v>41212.18388240799</v>
      </c>
      <c r="I40" s="146">
        <v>67659.420303683364</v>
      </c>
      <c r="J40" s="146">
        <v>99832.378131012621</v>
      </c>
      <c r="K40" s="146">
        <v>157643.18118823454</v>
      </c>
      <c r="L40" s="146">
        <v>57123.196130155244</v>
      </c>
      <c r="M40" s="146">
        <v>64502.236315343354</v>
      </c>
      <c r="N40" s="146">
        <v>66359.908115498896</v>
      </c>
      <c r="O40" s="146">
        <v>67708.368518763949</v>
      </c>
      <c r="P40" s="146">
        <v>68250.13864855346</v>
      </c>
      <c r="Q40" s="146">
        <v>67759.77499566914</v>
      </c>
      <c r="R40" s="146">
        <v>66179.361149836885</v>
      </c>
      <c r="S40" s="146">
        <v>64661.838368197663</v>
      </c>
      <c r="T40" s="146">
        <v>63644.5032556476</v>
      </c>
      <c r="U40" s="146">
        <v>62889.415112120027</v>
      </c>
      <c r="V40" s="146">
        <v>60239.50833097662</v>
      </c>
      <c r="W40" s="146">
        <v>80559.670549673916</v>
      </c>
      <c r="X40" s="146">
        <v>89378.430260170615</v>
      </c>
      <c r="Y40" s="146">
        <v>80175.356694870046</v>
      </c>
      <c r="Z40" s="146">
        <v>60744.854713676868</v>
      </c>
      <c r="AA40" s="146">
        <v>35745.776417339745</v>
      </c>
      <c r="AB40" s="147">
        <v>12897.573859761213</v>
      </c>
      <c r="AC40" s="152">
        <v>6428570.4004016304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6</v>
      </c>
      <c r="E41" s="143">
        <v>72112.760708179601</v>
      </c>
      <c r="F41" s="143">
        <v>43927.692639786139</v>
      </c>
      <c r="G41" s="143">
        <v>30278.779329572615</v>
      </c>
      <c r="H41" s="143">
        <v>24368.321773600328</v>
      </c>
      <c r="I41" s="143">
        <v>32218.419368466217</v>
      </c>
      <c r="J41" s="143">
        <v>41425.061076152022</v>
      </c>
      <c r="K41" s="143">
        <v>70679.63336489044</v>
      </c>
      <c r="L41" s="143">
        <v>0</v>
      </c>
      <c r="M41" s="143">
        <v>17911.752664642921</v>
      </c>
      <c r="N41" s="143">
        <v>55041.534364070932</v>
      </c>
      <c r="O41" s="143">
        <v>62873.995661211819</v>
      </c>
      <c r="P41" s="143">
        <v>63544.241852656072</v>
      </c>
      <c r="Q41" s="143">
        <v>63475.304361852599</v>
      </c>
      <c r="R41" s="143">
        <v>62170.680025617257</v>
      </c>
      <c r="S41" s="143">
        <v>53406.330277357622</v>
      </c>
      <c r="T41" s="143">
        <v>40172.706918881187</v>
      </c>
      <c r="U41" s="143">
        <v>32082.139027178368</v>
      </c>
      <c r="V41" s="143">
        <v>43564.35527016651</v>
      </c>
      <c r="W41" s="143">
        <v>68704.164106895929</v>
      </c>
      <c r="X41" s="143">
        <v>83463.289089734768</v>
      </c>
      <c r="Y41" s="143">
        <v>75480.929714646147</v>
      </c>
      <c r="Z41" s="143">
        <v>53995.89424635491</v>
      </c>
      <c r="AA41" s="143">
        <v>24789.660448130366</v>
      </c>
      <c r="AB41" s="144">
        <v>2567.1290532753287</v>
      </c>
      <c r="AC41" s="153">
        <v>6709528.6520599201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2025826.0952081592</v>
      </c>
      <c r="F42" s="109">
        <v>1301641.2644528956</v>
      </c>
      <c r="G42" s="109">
        <v>995166.19021353114</v>
      </c>
      <c r="H42" s="109">
        <v>1141213.6752972372</v>
      </c>
      <c r="I42" s="109">
        <v>2719630.4252539324</v>
      </c>
      <c r="J42" s="109">
        <v>5251933.7887474597</v>
      </c>
      <c r="K42" s="109">
        <v>6260657.1747571407</v>
      </c>
      <c r="L42" s="109">
        <v>1583943.3099078613</v>
      </c>
      <c r="M42" s="109">
        <v>1757526.2863552435</v>
      </c>
      <c r="N42" s="109">
        <v>2006005.1395668299</v>
      </c>
      <c r="O42" s="109">
        <v>2081032.2704332601</v>
      </c>
      <c r="P42" s="109">
        <v>2098813.3232038007</v>
      </c>
      <c r="Q42" s="109">
        <v>2078640.4859296936</v>
      </c>
      <c r="R42" s="109">
        <v>2048542.6056750873</v>
      </c>
      <c r="S42" s="109">
        <v>1995597.0267466349</v>
      </c>
      <c r="T42" s="109">
        <v>1910031.1448562581</v>
      </c>
      <c r="U42" s="109">
        <v>1847009.9163194778</v>
      </c>
      <c r="V42" s="109">
        <v>2159923.3026776225</v>
      </c>
      <c r="W42" s="109">
        <v>2816972.3723783805</v>
      </c>
      <c r="X42" s="109">
        <v>3188967.0825623558</v>
      </c>
      <c r="Y42" s="109">
        <v>2851141.3131071879</v>
      </c>
      <c r="Z42" s="109">
        <v>2108684.3319713934</v>
      </c>
      <c r="AA42" s="109">
        <v>1098000.838891431</v>
      </c>
      <c r="AB42" s="142">
        <v>288947.45811049768</v>
      </c>
      <c r="AC42" s="152">
        <v>53615846.82262338</v>
      </c>
      <c r="AD42" s="152"/>
    </row>
    <row r="43" spans="1:33" ht="15" x14ac:dyDescent="0.2">
      <c r="A43" s="192">
        <v>49188</v>
      </c>
      <c r="B43" s="193">
        <v>44607137.90382807</v>
      </c>
      <c r="C43" s="94" t="s">
        <v>35</v>
      </c>
      <c r="D43" s="95">
        <v>21</v>
      </c>
      <c r="E43" s="148">
        <v>51659.565211519766</v>
      </c>
      <c r="F43" s="149">
        <v>30646.539368146077</v>
      </c>
      <c r="G43" s="149">
        <v>22007.093393002968</v>
      </c>
      <c r="H43" s="149">
        <v>30767.321357700155</v>
      </c>
      <c r="I43" s="149">
        <v>94204.18815138725</v>
      </c>
      <c r="J43" s="149">
        <v>197055.4414936456</v>
      </c>
      <c r="K43" s="149">
        <v>227180.55369603037</v>
      </c>
      <c r="L43" s="149">
        <v>50370.651302477461</v>
      </c>
      <c r="M43" s="149">
        <v>51347.163505776516</v>
      </c>
      <c r="N43" s="149">
        <v>51822.49974490131</v>
      </c>
      <c r="O43" s="149">
        <v>52430.985379961545</v>
      </c>
      <c r="P43" s="149">
        <v>52729.287004044032</v>
      </c>
      <c r="Q43" s="149">
        <v>52326.821701398949</v>
      </c>
      <c r="R43" s="149">
        <v>51924.765706996201</v>
      </c>
      <c r="S43" s="149">
        <v>52059.60876201951</v>
      </c>
      <c r="T43" s="149">
        <v>51976.414642080352</v>
      </c>
      <c r="U43" s="149">
        <v>51707.537602129712</v>
      </c>
      <c r="V43" s="149">
        <v>74721.599595231906</v>
      </c>
      <c r="W43" s="149">
        <v>96533.438928262141</v>
      </c>
      <c r="X43" s="149">
        <v>99597.771634618301</v>
      </c>
      <c r="Y43" s="149">
        <v>87212.884589303183</v>
      </c>
      <c r="Z43" s="149">
        <v>62737.753973188213</v>
      </c>
      <c r="AA43" s="149">
        <v>30598.130962241674</v>
      </c>
      <c r="AB43" s="150">
        <v>4283.004601906975</v>
      </c>
      <c r="AC43" s="151">
        <v>34185921.46846737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5</v>
      </c>
      <c r="E44" s="145">
        <v>69412.228546234735</v>
      </c>
      <c r="F44" s="146">
        <v>44974.910636212662</v>
      </c>
      <c r="G44" s="146">
        <v>32127.410833356462</v>
      </c>
      <c r="H44" s="146">
        <v>32511.910095530162</v>
      </c>
      <c r="I44" s="146">
        <v>58993.373800222602</v>
      </c>
      <c r="J44" s="146">
        <v>90155.326620450796</v>
      </c>
      <c r="K44" s="146">
        <v>148555.59814140745</v>
      </c>
      <c r="L44" s="146">
        <v>47265.295326159729</v>
      </c>
      <c r="M44" s="146">
        <v>50689.939840199746</v>
      </c>
      <c r="N44" s="146">
        <v>51625.719329463362</v>
      </c>
      <c r="O44" s="146">
        <v>52266.523567290307</v>
      </c>
      <c r="P44" s="146">
        <v>52462.645288016378</v>
      </c>
      <c r="Q44" s="146">
        <v>52102.667302638947</v>
      </c>
      <c r="R44" s="146">
        <v>51277.806107152232</v>
      </c>
      <c r="S44" s="146">
        <v>50459.692223079313</v>
      </c>
      <c r="T44" s="146">
        <v>49931.197941507024</v>
      </c>
      <c r="U44" s="146">
        <v>49646.70440109841</v>
      </c>
      <c r="V44" s="146">
        <v>54577.010598521178</v>
      </c>
      <c r="W44" s="146">
        <v>76607.097451004025</v>
      </c>
      <c r="X44" s="146">
        <v>78547.525073311728</v>
      </c>
      <c r="Y44" s="146">
        <v>69242.021808241931</v>
      </c>
      <c r="Z44" s="146">
        <v>50325.960861171443</v>
      </c>
      <c r="AA44" s="146">
        <v>27174.312143220202</v>
      </c>
      <c r="AB44" s="147">
        <v>5018.5956189609715</v>
      </c>
      <c r="AC44" s="152">
        <v>6729757.3677722588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4</v>
      </c>
      <c r="E45" s="143">
        <v>66490.318808370648</v>
      </c>
      <c r="F45" s="143">
        <v>38330.71409765393</v>
      </c>
      <c r="G45" s="143">
        <v>24908.430043448054</v>
      </c>
      <c r="H45" s="143">
        <v>18575.112692581857</v>
      </c>
      <c r="I45" s="143">
        <v>23443.902518684132</v>
      </c>
      <c r="J45" s="143">
        <v>27882.744352149766</v>
      </c>
      <c r="K45" s="143">
        <v>66623.18073823188</v>
      </c>
      <c r="L45" s="143">
        <v>0</v>
      </c>
      <c r="M45" s="143">
        <v>12613.203099346503</v>
      </c>
      <c r="N45" s="143">
        <v>44475.774847312096</v>
      </c>
      <c r="O45" s="143">
        <v>49531.355244931816</v>
      </c>
      <c r="P45" s="143">
        <v>49898.088205752443</v>
      </c>
      <c r="Q45" s="143">
        <v>49826.166433223618</v>
      </c>
      <c r="R45" s="143">
        <v>49374.085475437176</v>
      </c>
      <c r="S45" s="143">
        <v>41189.073791023744</v>
      </c>
      <c r="T45" s="143">
        <v>27613.733892525201</v>
      </c>
      <c r="U45" s="143">
        <v>20396.775353463716</v>
      </c>
      <c r="V45" s="143">
        <v>38175.641208229492</v>
      </c>
      <c r="W45" s="143">
        <v>66710.146068942064</v>
      </c>
      <c r="X45" s="143">
        <v>76097.568151009749</v>
      </c>
      <c r="Y45" s="143">
        <v>68052.492382538985</v>
      </c>
      <c r="Z45" s="143">
        <v>46446.311957984966</v>
      </c>
      <c r="AA45" s="143">
        <v>16209.947534268445</v>
      </c>
      <c r="AB45" s="144">
        <v>0</v>
      </c>
      <c r="AC45" s="153">
        <v>3691459.0675884406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1697873.2874065712</v>
      </c>
      <c r="F46" s="109">
        <v>1021774.7363027467</v>
      </c>
      <c r="G46" s="109">
        <v>722419.73559363675</v>
      </c>
      <c r="H46" s="109">
        <v>882973.74975968152</v>
      </c>
      <c r="I46" s="109">
        <v>2367030.4302549819</v>
      </c>
      <c r="J46" s="109">
        <v>4700471.8818774112</v>
      </c>
      <c r="K46" s="109">
        <v>5780062.3412766019</v>
      </c>
      <c r="L46" s="109">
        <v>1294110.1539828251</v>
      </c>
      <c r="M46" s="109">
        <v>1382192.9452196916</v>
      </c>
      <c r="N46" s="109">
        <v>1524304.1906794927</v>
      </c>
      <c r="O46" s="109">
        <v>1560508.7317953713</v>
      </c>
      <c r="P46" s="109">
        <v>1569220.6063480163</v>
      </c>
      <c r="Q46" s="109">
        <v>1558681.2579754672</v>
      </c>
      <c r="R46" s="109">
        <v>1544305.4522844299</v>
      </c>
      <c r="S46" s="109">
        <v>1510306.5402819014</v>
      </c>
      <c r="T46" s="109">
        <v>1451615.6327613234</v>
      </c>
      <c r="U46" s="109">
        <v>1415678.913064071</v>
      </c>
      <c r="V46" s="109">
        <v>1994741.2093253937</v>
      </c>
      <c r="W46" s="109">
        <v>2677078.2890242934</v>
      </c>
      <c r="X46" s="109">
        <v>2788681.1022975817</v>
      </c>
      <c r="Y46" s="109">
        <v>2449890.6549467323</v>
      </c>
      <c r="Z46" s="109">
        <v>1754907.8855747497</v>
      </c>
      <c r="AA46" s="109">
        <v>843272.10106024984</v>
      </c>
      <c r="AB46" s="142">
        <v>115036.07473485134</v>
      </c>
      <c r="AC46" s="152">
        <v>44607137.90382807</v>
      </c>
      <c r="AD46" s="152"/>
    </row>
    <row r="47" spans="1:33" ht="15" x14ac:dyDescent="0.2">
      <c r="A47" s="192">
        <v>49218</v>
      </c>
      <c r="B47" s="193">
        <v>51304872.296720341</v>
      </c>
      <c r="C47" s="94" t="s">
        <v>35</v>
      </c>
      <c r="D47" s="95">
        <v>21</v>
      </c>
      <c r="E47" s="148">
        <v>58679.80674901649</v>
      </c>
      <c r="F47" s="149">
        <v>37481.273189413107</v>
      </c>
      <c r="G47" s="149">
        <v>28668.104117336272</v>
      </c>
      <c r="H47" s="149">
        <v>36053.651936662725</v>
      </c>
      <c r="I47" s="149">
        <v>98589.231869871393</v>
      </c>
      <c r="J47" s="149">
        <v>198292.4969637098</v>
      </c>
      <c r="K47" s="149">
        <v>238083.75645572305</v>
      </c>
      <c r="L47" s="149">
        <v>60659.86993563336</v>
      </c>
      <c r="M47" s="149">
        <v>62263.92653474251</v>
      </c>
      <c r="N47" s="149">
        <v>63069.727821438864</v>
      </c>
      <c r="O47" s="149">
        <v>64014.833257244485</v>
      </c>
      <c r="P47" s="149">
        <v>64678.066521180044</v>
      </c>
      <c r="Q47" s="149">
        <v>63959.509792296572</v>
      </c>
      <c r="R47" s="149">
        <v>63240.875379356927</v>
      </c>
      <c r="S47" s="149">
        <v>63431.451007659874</v>
      </c>
      <c r="T47" s="149">
        <v>63425.454672303742</v>
      </c>
      <c r="U47" s="149">
        <v>63154.127755385773</v>
      </c>
      <c r="V47" s="149">
        <v>88834.493803756006</v>
      </c>
      <c r="W47" s="149">
        <v>105771.11891384229</v>
      </c>
      <c r="X47" s="149">
        <v>105084.32735797411</v>
      </c>
      <c r="Y47" s="149">
        <v>93237.207151829556</v>
      </c>
      <c r="Z47" s="149">
        <v>69263.367850328301</v>
      </c>
      <c r="AA47" s="149">
        <v>36216.276795878555</v>
      </c>
      <c r="AB47" s="150">
        <v>9749.2539449972555</v>
      </c>
      <c r="AC47" s="151">
        <v>38553946.405329205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80607.67035374642</v>
      </c>
      <c r="F48" s="146">
        <v>55322.791770309595</v>
      </c>
      <c r="G48" s="146">
        <v>42645.319009707084</v>
      </c>
      <c r="H48" s="146">
        <v>42916.714439493713</v>
      </c>
      <c r="I48" s="146">
        <v>69025.194251200926</v>
      </c>
      <c r="J48" s="146">
        <v>98413.300699626881</v>
      </c>
      <c r="K48" s="146">
        <v>159689.31369718892</v>
      </c>
      <c r="L48" s="146">
        <v>55690.886985665107</v>
      </c>
      <c r="M48" s="146">
        <v>61066.822740981348</v>
      </c>
      <c r="N48" s="146">
        <v>62645.172939244156</v>
      </c>
      <c r="O48" s="146">
        <v>63633.230951432866</v>
      </c>
      <c r="P48" s="146">
        <v>64009.639821668534</v>
      </c>
      <c r="Q48" s="146">
        <v>63533.117931270295</v>
      </c>
      <c r="R48" s="146">
        <v>62260.195333957257</v>
      </c>
      <c r="S48" s="146">
        <v>61005.30387351333</v>
      </c>
      <c r="T48" s="146">
        <v>60176.899054227739</v>
      </c>
      <c r="U48" s="146">
        <v>59658.440923240451</v>
      </c>
      <c r="V48" s="146">
        <v>67724.93192848115</v>
      </c>
      <c r="W48" s="146">
        <v>86008.847998165395</v>
      </c>
      <c r="X48" s="146">
        <v>85380.628242117702</v>
      </c>
      <c r="Y48" s="146">
        <v>75325.788705760206</v>
      </c>
      <c r="Z48" s="146">
        <v>56571.417667376227</v>
      </c>
      <c r="AA48" s="146">
        <v>32525.551145133366</v>
      </c>
      <c r="AB48" s="147">
        <v>11068.766658140206</v>
      </c>
      <c r="AC48" s="152">
        <v>6307623.7884865943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6</v>
      </c>
      <c r="E49" s="143">
        <v>71102.280932924928</v>
      </c>
      <c r="F49" s="143">
        <v>45228.694831564761</v>
      </c>
      <c r="G49" s="143">
        <v>31205.076770688142</v>
      </c>
      <c r="H49" s="143">
        <v>24185.896430619305</v>
      </c>
      <c r="I49" s="143">
        <v>29288.674293948774</v>
      </c>
      <c r="J49" s="143">
        <v>33528.759532157266</v>
      </c>
      <c r="K49" s="143">
        <v>70525.709096372942</v>
      </c>
      <c r="L49" s="143">
        <v>0</v>
      </c>
      <c r="M49" s="143">
        <v>16308.223289062074</v>
      </c>
      <c r="N49" s="143">
        <v>48393.77695002134</v>
      </c>
      <c r="O49" s="143">
        <v>58989.560473327794</v>
      </c>
      <c r="P49" s="143">
        <v>59590.521761656884</v>
      </c>
      <c r="Q49" s="143">
        <v>59716.596091547341</v>
      </c>
      <c r="R49" s="143">
        <v>58580.791704778523</v>
      </c>
      <c r="S49" s="143">
        <v>49376.866710418886</v>
      </c>
      <c r="T49" s="143">
        <v>37079.549800551817</v>
      </c>
      <c r="U49" s="143">
        <v>32690.827600163528</v>
      </c>
      <c r="V49" s="143">
        <v>50522.06737256005</v>
      </c>
      <c r="W49" s="143">
        <v>74662.802478830257</v>
      </c>
      <c r="X49" s="143">
        <v>79420.478586330704</v>
      </c>
      <c r="Y49" s="143">
        <v>70684.597955937628</v>
      </c>
      <c r="Z49" s="143">
        <v>49938.818534917154</v>
      </c>
      <c r="AA49" s="143">
        <v>21883.681115082709</v>
      </c>
      <c r="AB49" s="144">
        <v>979.43150396090141</v>
      </c>
      <c r="AC49" s="153">
        <v>6443302.1029045405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1981320.3087418815</v>
      </c>
      <c r="F50" s="109">
        <v>1279770.0730483022</v>
      </c>
      <c r="G50" s="109">
        <v>959841.92312701885</v>
      </c>
      <c r="H50" s="109">
        <v>1073908.9270116079</v>
      </c>
      <c r="I50" s="109">
        <v>2522206.6920357957</v>
      </c>
      <c r="J50" s="109">
        <v>4758968.1962293573</v>
      </c>
      <c r="K50" s="109">
        <v>6061670.3949371772</v>
      </c>
      <c r="L50" s="109">
        <v>1496620.8165909611</v>
      </c>
      <c r="M50" s="109">
        <v>1649659.0879278905</v>
      </c>
      <c r="N50" s="109">
        <v>1865407.6377073207</v>
      </c>
      <c r="O50" s="109">
        <v>1952781.7850478326</v>
      </c>
      <c r="P50" s="109">
        <v>1971821.0868013962</v>
      </c>
      <c r="Q50" s="109">
        <v>1955581.7539125932</v>
      </c>
      <c r="R50" s="109">
        <v>1928583.9145309955</v>
      </c>
      <c r="S50" s="109">
        <v>1872342.8869174242</v>
      </c>
      <c r="T50" s="109">
        <v>1795119.4431386003</v>
      </c>
      <c r="U50" s="109">
        <v>1761015.412157044</v>
      </c>
      <c r="V50" s="109">
        <v>2439556.5018281611</v>
      </c>
      <c r="W50" s="109">
        <v>3013205.7040563314</v>
      </c>
      <c r="X50" s="109">
        <v>3024816.2590039112</v>
      </c>
      <c r="Y50" s="109">
        <v>2683392.0927470876</v>
      </c>
      <c r="Z50" s="109">
        <v>1980449.3067359021</v>
      </c>
      <c r="AA50" s="109">
        <v>1021946.1039844793</v>
      </c>
      <c r="AB50" s="142">
        <v>254885.98850126861</v>
      </c>
      <c r="AC50" s="152">
        <v>51304872.296720341</v>
      </c>
      <c r="AD50" s="152"/>
    </row>
    <row r="51" spans="1:33" ht="15" x14ac:dyDescent="0.2">
      <c r="A51" s="192">
        <v>49249</v>
      </c>
      <c r="B51" s="193">
        <v>46212710.209179014</v>
      </c>
      <c r="C51" s="94" t="s">
        <v>35</v>
      </c>
      <c r="D51" s="95">
        <v>20</v>
      </c>
      <c r="E51" s="148">
        <v>58522.138180401671</v>
      </c>
      <c r="F51" s="149">
        <v>36773.835288665141</v>
      </c>
      <c r="G51" s="149">
        <v>28754.57342082174</v>
      </c>
      <c r="H51" s="149">
        <v>36670.505675170658</v>
      </c>
      <c r="I51" s="149">
        <v>95326.107762617554</v>
      </c>
      <c r="J51" s="149">
        <v>187583.43230179654</v>
      </c>
      <c r="K51" s="149">
        <v>234191.61781074479</v>
      </c>
      <c r="L51" s="149">
        <v>54531.355305086261</v>
      </c>
      <c r="M51" s="149">
        <v>55700.080630607743</v>
      </c>
      <c r="N51" s="149">
        <v>56237.643334263441</v>
      </c>
      <c r="O51" s="149">
        <v>56863.062190262142</v>
      </c>
      <c r="P51" s="149">
        <v>57281.034380557896</v>
      </c>
      <c r="Q51" s="149">
        <v>56830.40952878799</v>
      </c>
      <c r="R51" s="149">
        <v>56357.727527373885</v>
      </c>
      <c r="S51" s="149">
        <v>56516.301777186985</v>
      </c>
      <c r="T51" s="149">
        <v>56454.14729830189</v>
      </c>
      <c r="U51" s="149">
        <v>56263.054611899082</v>
      </c>
      <c r="V51" s="149">
        <v>86877.6234070254</v>
      </c>
      <c r="W51" s="149">
        <v>101932.62493911419</v>
      </c>
      <c r="X51" s="149">
        <v>100684.00386523549</v>
      </c>
      <c r="Y51" s="149">
        <v>88718.585435891597</v>
      </c>
      <c r="Z51" s="149">
        <v>65838.655677306087</v>
      </c>
      <c r="AA51" s="149">
        <v>34151.455858804329</v>
      </c>
      <c r="AB51" s="150">
        <v>7655.4583102199385</v>
      </c>
      <c r="AC51" s="151">
        <v>34534308.690362841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79028.663897218052</v>
      </c>
      <c r="F52" s="146">
        <v>51421.743138529549</v>
      </c>
      <c r="G52" s="146">
        <v>36812.817530634929</v>
      </c>
      <c r="H52" s="146">
        <v>37453.435415755506</v>
      </c>
      <c r="I52" s="146">
        <v>64499.591240145637</v>
      </c>
      <c r="J52" s="146">
        <v>96269.219660608389</v>
      </c>
      <c r="K52" s="146">
        <v>151935.4436456229</v>
      </c>
      <c r="L52" s="146">
        <v>50583.997067518241</v>
      </c>
      <c r="M52" s="146">
        <v>54483.002738266507</v>
      </c>
      <c r="N52" s="146">
        <v>55649.789961006332</v>
      </c>
      <c r="O52" s="146">
        <v>56433.367797542967</v>
      </c>
      <c r="P52" s="146">
        <v>56713.539408831704</v>
      </c>
      <c r="Q52" s="146">
        <v>56411.2551755717</v>
      </c>
      <c r="R52" s="146">
        <v>55528.394144851736</v>
      </c>
      <c r="S52" s="146">
        <v>54670.311145455104</v>
      </c>
      <c r="T52" s="146">
        <v>54177.194458258651</v>
      </c>
      <c r="U52" s="146">
        <v>53878.152325981609</v>
      </c>
      <c r="V52" s="146">
        <v>66271.45042643926</v>
      </c>
      <c r="W52" s="146">
        <v>82431.440740218575</v>
      </c>
      <c r="X52" s="146">
        <v>81324.958432994492</v>
      </c>
      <c r="Y52" s="146">
        <v>70878.104064874511</v>
      </c>
      <c r="Z52" s="146">
        <v>53191.900324635135</v>
      </c>
      <c r="AA52" s="146">
        <v>29571.365812990374</v>
      </c>
      <c r="AB52" s="147">
        <v>7594.8362327119085</v>
      </c>
      <c r="AC52" s="152">
        <v>5828855.8991466556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61411.956650507324</v>
      </c>
      <c r="F53" s="143">
        <v>34840.180107301043</v>
      </c>
      <c r="G53" s="143">
        <v>19988.994018979847</v>
      </c>
      <c r="H53" s="143">
        <v>14388.513607891846</v>
      </c>
      <c r="I53" s="143">
        <v>20874.429950969403</v>
      </c>
      <c r="J53" s="143">
        <v>27381.001857887346</v>
      </c>
      <c r="K53" s="143">
        <v>67378.701293861654</v>
      </c>
      <c r="L53" s="143">
        <v>0</v>
      </c>
      <c r="M53" s="143">
        <v>12948.506412752007</v>
      </c>
      <c r="N53" s="143">
        <v>47387.327347197177</v>
      </c>
      <c r="O53" s="143">
        <v>53329.823133173544</v>
      </c>
      <c r="P53" s="143">
        <v>53808.59278360477</v>
      </c>
      <c r="Q53" s="143">
        <v>53820.941046464628</v>
      </c>
      <c r="R53" s="143">
        <v>53349.260964718567</v>
      </c>
      <c r="S53" s="143">
        <v>48531.283875755194</v>
      </c>
      <c r="T53" s="143">
        <v>38883.139894972635</v>
      </c>
      <c r="U53" s="143">
        <v>34907.601300785253</v>
      </c>
      <c r="V53" s="143">
        <v>50651.073122106449</v>
      </c>
      <c r="W53" s="143">
        <v>72109.299636267475</v>
      </c>
      <c r="X53" s="143">
        <v>75635.642284766043</v>
      </c>
      <c r="Y53" s="143">
        <v>66048.218747469291</v>
      </c>
      <c r="Z53" s="143">
        <v>46471.340301290889</v>
      </c>
      <c r="AA53" s="143">
        <v>19997.798219620341</v>
      </c>
      <c r="AB53" s="144">
        <v>780.64338657275448</v>
      </c>
      <c r="AC53" s="153">
        <v>5849545.6196694924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1855029.1590999495</v>
      </c>
      <c r="F54" s="109">
        <v>1150204.7589712273</v>
      </c>
      <c r="G54" s="109">
        <v>842276.70265285368</v>
      </c>
      <c r="H54" s="109">
        <v>969554.93681378628</v>
      </c>
      <c r="I54" s="109">
        <v>2289767.0999187496</v>
      </c>
      <c r="J54" s="109">
        <v>4301031.5358256884</v>
      </c>
      <c r="K54" s="109">
        <v>5695846.338560557</v>
      </c>
      <c r="L54" s="109">
        <v>1292963.0943717982</v>
      </c>
      <c r="M54" s="109">
        <v>1409624.6620417328</v>
      </c>
      <c r="N54" s="109">
        <v>1631675.9906124773</v>
      </c>
      <c r="O54" s="109">
        <v>1682973.653794456</v>
      </c>
      <c r="P54" s="109">
        <v>1695326.4019481135</v>
      </c>
      <c r="Q54" s="109">
        <v>1685178.8575568344</v>
      </c>
      <c r="R54" s="109">
        <v>1669363.6929151961</v>
      </c>
      <c r="S54" s="109">
        <v>1640194.9833800914</v>
      </c>
      <c r="T54" s="109">
        <v>1579090.5631689082</v>
      </c>
      <c r="U54" s="109">
        <v>1550219.3093466195</v>
      </c>
      <c r="V54" s="109">
        <v>2306544.7085789042</v>
      </c>
      <c r="W54" s="109">
        <v>2801034.0595607627</v>
      </c>
      <c r="X54" s="109">
        <v>2792793.7647452843</v>
      </c>
      <c r="Y54" s="109">
        <v>2454173.4374621455</v>
      </c>
      <c r="Z54" s="109">
        <v>1808368.7566524078</v>
      </c>
      <c r="AA54" s="109">
        <v>921301.36974577024</v>
      </c>
      <c r="AB54" s="142">
        <v>188172.37145468293</v>
      </c>
      <c r="AC54" s="152">
        <v>46212710.209178984</v>
      </c>
      <c r="AD54" s="152"/>
    </row>
    <row r="55" spans="1:33" ht="15" x14ac:dyDescent="0.2">
      <c r="A55" s="192">
        <v>49279</v>
      </c>
      <c r="B55" s="193">
        <v>45090806.741597638</v>
      </c>
      <c r="C55" s="94" t="s">
        <v>35</v>
      </c>
      <c r="D55" s="95">
        <v>19</v>
      </c>
      <c r="E55" s="148">
        <v>70355.770123324648</v>
      </c>
      <c r="F55" s="149">
        <v>44496.004252657483</v>
      </c>
      <c r="G55" s="149">
        <v>33055.155825731905</v>
      </c>
      <c r="H55" s="149">
        <v>36096.899200901724</v>
      </c>
      <c r="I55" s="149">
        <v>74945.106685996201</v>
      </c>
      <c r="J55" s="149">
        <v>128050.9307455521</v>
      </c>
      <c r="K55" s="149">
        <v>189033.4162517135</v>
      </c>
      <c r="L55" s="149">
        <v>51972.811442550417</v>
      </c>
      <c r="M55" s="149">
        <v>55521.695763188611</v>
      </c>
      <c r="N55" s="149">
        <v>56279.609060402719</v>
      </c>
      <c r="O55" s="149">
        <v>56930.217772901204</v>
      </c>
      <c r="P55" s="149">
        <v>57453.1279743021</v>
      </c>
      <c r="Q55" s="149">
        <v>57289.190314565953</v>
      </c>
      <c r="R55" s="149">
        <v>56653.047312078874</v>
      </c>
      <c r="S55" s="149">
        <v>56518.805328909846</v>
      </c>
      <c r="T55" s="149">
        <v>56250.215553533184</v>
      </c>
      <c r="U55" s="149">
        <v>55927.231252100151</v>
      </c>
      <c r="V55" s="149">
        <v>78788.5901420179</v>
      </c>
      <c r="W55" s="149">
        <v>98175.522257408826</v>
      </c>
      <c r="X55" s="149">
        <v>98903.092397844579</v>
      </c>
      <c r="Y55" s="149">
        <v>89688.507277500699</v>
      </c>
      <c r="Z55" s="149">
        <v>71181.138971260792</v>
      </c>
      <c r="AA55" s="149">
        <v>41462.326705483312</v>
      </c>
      <c r="AB55" s="150">
        <v>14547.741764362658</v>
      </c>
      <c r="AC55" s="151">
        <v>30961946.933149494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5</v>
      </c>
      <c r="E56" s="145">
        <v>81082.840292249137</v>
      </c>
      <c r="F56" s="146">
        <v>53281.683207099457</v>
      </c>
      <c r="G56" s="146">
        <v>38422.87351572451</v>
      </c>
      <c r="H56" s="146">
        <v>36476.181977788081</v>
      </c>
      <c r="I56" s="146">
        <v>57589.741549642255</v>
      </c>
      <c r="J56" s="146">
        <v>80243.422860250692</v>
      </c>
      <c r="K56" s="146">
        <v>125659.65598599114</v>
      </c>
      <c r="L56" s="146">
        <v>33539.142506830627</v>
      </c>
      <c r="M56" s="146">
        <v>51593.658221873848</v>
      </c>
      <c r="N56" s="146">
        <v>56495.499755360717</v>
      </c>
      <c r="O56" s="146">
        <v>56578.151986072</v>
      </c>
      <c r="P56" s="146">
        <v>56407.197841103654</v>
      </c>
      <c r="Q56" s="146">
        <v>55497.602316087155</v>
      </c>
      <c r="R56" s="146">
        <v>54759.345149218534</v>
      </c>
      <c r="S56" s="146">
        <v>54024.213075616419</v>
      </c>
      <c r="T56" s="146">
        <v>52054.643639983173</v>
      </c>
      <c r="U56" s="146">
        <v>49310.996393471869</v>
      </c>
      <c r="V56" s="146">
        <v>55176.055744585676</v>
      </c>
      <c r="W56" s="146">
        <v>75274.937291054055</v>
      </c>
      <c r="X56" s="146">
        <v>76908.329117692309</v>
      </c>
      <c r="Y56" s="146">
        <v>70468.98953388205</v>
      </c>
      <c r="Z56" s="146">
        <v>56354.760351316458</v>
      </c>
      <c r="AA56" s="146">
        <v>35389.04275422146</v>
      </c>
      <c r="AB56" s="147">
        <v>12306.641934971933</v>
      </c>
      <c r="AC56" s="152">
        <v>6874478.0350104365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7</v>
      </c>
      <c r="E57" s="143">
        <v>87959.78316530725</v>
      </c>
      <c r="F57" s="143">
        <v>58006.891229025845</v>
      </c>
      <c r="G57" s="143">
        <v>39313.716732872883</v>
      </c>
      <c r="H57" s="143">
        <v>29471.320388878401</v>
      </c>
      <c r="I57" s="143">
        <v>31721.995722317901</v>
      </c>
      <c r="J57" s="143">
        <v>34754.773076086109</v>
      </c>
      <c r="K57" s="143">
        <v>62447.410772261152</v>
      </c>
      <c r="L57" s="143">
        <v>0</v>
      </c>
      <c r="M57" s="143">
        <v>15148.132664363044</v>
      </c>
      <c r="N57" s="143">
        <v>40648.642006638096</v>
      </c>
      <c r="O57" s="143">
        <v>46115.08586886523</v>
      </c>
      <c r="P57" s="143">
        <v>48502.574404904168</v>
      </c>
      <c r="Q57" s="143">
        <v>48901.723579932492</v>
      </c>
      <c r="R57" s="143">
        <v>46857.433939957184</v>
      </c>
      <c r="S57" s="143">
        <v>41193.456916490919</v>
      </c>
      <c r="T57" s="143">
        <v>33187.695389779532</v>
      </c>
      <c r="U57" s="143">
        <v>30639.027426349789</v>
      </c>
      <c r="V57" s="143">
        <v>42993.637550280429</v>
      </c>
      <c r="W57" s="143">
        <v>68027.077613271147</v>
      </c>
      <c r="X57" s="143">
        <v>72536.641915549888</v>
      </c>
      <c r="Y57" s="143">
        <v>65812.423574373708</v>
      </c>
      <c r="Z57" s="143">
        <v>51014.936084607107</v>
      </c>
      <c r="AA57" s="143">
        <v>29656.405564283104</v>
      </c>
      <c r="AB57" s="144">
        <v>11429.467761847422</v>
      </c>
      <c r="AC57" s="153">
        <v>7254381.7734377012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2357892.3159615649</v>
      </c>
      <c r="F58" s="109">
        <v>1517880.7354391704</v>
      </c>
      <c r="G58" s="109">
        <v>1095358.3453976389</v>
      </c>
      <c r="H58" s="109">
        <v>1074521.2374282221</v>
      </c>
      <c r="I58" s="109">
        <v>1933959.7048383644</v>
      </c>
      <c r="J58" s="109">
        <v>3077468.2099993462</v>
      </c>
      <c r="K58" s="109">
        <v>4657065.0641183406</v>
      </c>
      <c r="L58" s="109">
        <v>1155179.1299426111</v>
      </c>
      <c r="M58" s="109">
        <v>1418917.439260494</v>
      </c>
      <c r="N58" s="109">
        <v>1636330.564970922</v>
      </c>
      <c r="O58" s="109">
        <v>1687370.4986975396</v>
      </c>
      <c r="P58" s="109">
        <v>1713163.4415515875</v>
      </c>
      <c r="Q58" s="109">
        <v>1708294.6926167165</v>
      </c>
      <c r="R58" s="109">
        <v>1678206.6622552916</v>
      </c>
      <c r="S58" s="109">
        <v>1632332.5650428054</v>
      </c>
      <c r="T58" s="109">
        <v>1561341.1814455031</v>
      </c>
      <c r="U58" s="109">
        <v>1523645.5677417107</v>
      </c>
      <c r="V58" s="109">
        <v>2073818.9542732316</v>
      </c>
      <c r="W58" s="109">
        <v>2717899.1526389359</v>
      </c>
      <c r="X58" s="109">
        <v>2771456.8945563575</v>
      </c>
      <c r="Y58" s="109">
        <v>2517113.5509625394</v>
      </c>
      <c r="Z58" s="109">
        <v>1991319.9948027872</v>
      </c>
      <c r="AA58" s="109">
        <v>1172324.260125272</v>
      </c>
      <c r="AB58" s="142">
        <v>417946.57753068209</v>
      </c>
      <c r="AC58" s="152">
        <v>45090806.74159763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1A42-E6EC-4835-A31A-6F791446497F}">
  <sheetPr>
    <tabColor theme="3" tint="0.39997558519241921"/>
    <pageSetUpPr fitToPage="1"/>
  </sheetPr>
  <dimension ref="A1:AG62"/>
  <sheetViews>
    <sheetView showGridLines="0" zoomScale="90" workbookViewId="0">
      <pane xSplit="4" ySplit="10" topLeftCell="S30" activePane="bottomRight" state="frozen"/>
      <selection sqref="A1:AC61"/>
      <selection pane="topRight" sqref="A1:AC61"/>
      <selection pane="bottomLeft" sqref="A1:AC61"/>
      <selection pane="bottomRight" activeCell="X17" sqref="X17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19.8554687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">
        <v>118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>
        <v>2035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32.25" thickBot="1" x14ac:dyDescent="0.25">
      <c r="A10" s="3" t="s">
        <v>120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>
        <v>49310</v>
      </c>
      <c r="B11" s="193">
        <v>40371159.685785487</v>
      </c>
      <c r="C11" s="94" t="s">
        <v>35</v>
      </c>
      <c r="D11" s="95">
        <v>21</v>
      </c>
      <c r="E11" s="148">
        <v>51763.142657647251</v>
      </c>
      <c r="F11" s="149">
        <v>30588.462777046683</v>
      </c>
      <c r="G11" s="149">
        <v>20861.228207609613</v>
      </c>
      <c r="H11" s="149">
        <v>23349.488756828934</v>
      </c>
      <c r="I11" s="149">
        <v>59517.481058497047</v>
      </c>
      <c r="J11" s="149">
        <v>122378.78957902323</v>
      </c>
      <c r="K11" s="149">
        <v>170213.05364636163</v>
      </c>
      <c r="L11" s="149">
        <v>31817.262493630733</v>
      </c>
      <c r="M11" s="149">
        <v>36204.4398150368</v>
      </c>
      <c r="N11" s="149">
        <v>36825.024654124361</v>
      </c>
      <c r="O11" s="149">
        <v>36643.472370934498</v>
      </c>
      <c r="P11" s="149">
        <v>36585.14045221555</v>
      </c>
      <c r="Q11" s="149">
        <v>35012.182660121995</v>
      </c>
      <c r="R11" s="149">
        <v>34559.070003570938</v>
      </c>
      <c r="S11" s="149">
        <v>35688.492544915913</v>
      </c>
      <c r="T11" s="149">
        <v>36115.654222131976</v>
      </c>
      <c r="U11" s="149">
        <v>36065.187118051719</v>
      </c>
      <c r="V11" s="149">
        <v>91371.168020387209</v>
      </c>
      <c r="W11" s="149">
        <v>110882.25428086703</v>
      </c>
      <c r="X11" s="149">
        <v>121118.29405154154</v>
      </c>
      <c r="Y11" s="149">
        <v>110486.63093189846</v>
      </c>
      <c r="Z11" s="149">
        <v>87855.383737211145</v>
      </c>
      <c r="AA11" s="149">
        <v>54433.380182190966</v>
      </c>
      <c r="AB11" s="150">
        <v>25572.068698193769</v>
      </c>
      <c r="AC11" s="151">
        <v>30154041.811320823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>
        <v>4</v>
      </c>
      <c r="E12" s="145">
        <v>68684.528943243582</v>
      </c>
      <c r="F12" s="146">
        <v>42449.928509309422</v>
      </c>
      <c r="G12" s="146">
        <v>30261.184188941217</v>
      </c>
      <c r="H12" s="146">
        <v>28413.000357708981</v>
      </c>
      <c r="I12" s="146">
        <v>46358.99106888644</v>
      </c>
      <c r="J12" s="146">
        <v>71487.362832703395</v>
      </c>
      <c r="K12" s="146">
        <v>109602.32549448333</v>
      </c>
      <c r="L12" s="146">
        <v>23051.531806443745</v>
      </c>
      <c r="M12" s="146">
        <v>32971.740789453572</v>
      </c>
      <c r="N12" s="146">
        <v>35320.251225273125</v>
      </c>
      <c r="O12" s="146">
        <v>36741.617848119175</v>
      </c>
      <c r="P12" s="146">
        <v>37385.796781137877</v>
      </c>
      <c r="Q12" s="146">
        <v>36472.837340254773</v>
      </c>
      <c r="R12" s="146">
        <v>34130.465243267128</v>
      </c>
      <c r="S12" s="146">
        <v>31776.277799300282</v>
      </c>
      <c r="T12" s="146">
        <v>31104.904364122795</v>
      </c>
      <c r="U12" s="146">
        <v>30413.176745423596</v>
      </c>
      <c r="V12" s="146">
        <v>69836.531708483875</v>
      </c>
      <c r="W12" s="146">
        <v>91470.302350152357</v>
      </c>
      <c r="X12" s="146">
        <v>101264.35860048742</v>
      </c>
      <c r="Y12" s="146">
        <v>93740.188951995442</v>
      </c>
      <c r="Z12" s="146">
        <v>76386.132685231569</v>
      </c>
      <c r="AA12" s="146">
        <v>50859.220934773235</v>
      </c>
      <c r="AB12" s="147">
        <v>27152.682213431428</v>
      </c>
      <c r="AC12" s="152">
        <v>4949341.3551305113</v>
      </c>
      <c r="AF12" s="1" t="s">
        <v>3</v>
      </c>
      <c r="AG12" s="1">
        <v>1</v>
      </c>
    </row>
    <row r="13" spans="1:33" ht="15" x14ac:dyDescent="0.2">
      <c r="A13" s="190"/>
      <c r="B13" s="193"/>
      <c r="C13" s="106" t="s">
        <v>37</v>
      </c>
      <c r="D13" s="107">
        <v>6</v>
      </c>
      <c r="E13" s="143">
        <v>68631.738320197575</v>
      </c>
      <c r="F13" s="143">
        <v>42632.824695707823</v>
      </c>
      <c r="G13" s="143">
        <v>24990.08379487853</v>
      </c>
      <c r="H13" s="143">
        <v>17125.220821864932</v>
      </c>
      <c r="I13" s="143">
        <v>18706.485629575443</v>
      </c>
      <c r="J13" s="143">
        <v>24798.246565590831</v>
      </c>
      <c r="K13" s="143">
        <v>39294.597357578663</v>
      </c>
      <c r="L13" s="143">
        <v>0</v>
      </c>
      <c r="M13" s="143">
        <v>5949.8921655326267</v>
      </c>
      <c r="N13" s="143">
        <v>21707.311677542137</v>
      </c>
      <c r="O13" s="143">
        <v>28050.440028814784</v>
      </c>
      <c r="P13" s="143">
        <v>30204.845840028534</v>
      </c>
      <c r="Q13" s="143">
        <v>31288.2049009367</v>
      </c>
      <c r="R13" s="143">
        <v>30064.107943520637</v>
      </c>
      <c r="S13" s="143">
        <v>27152.180564793209</v>
      </c>
      <c r="T13" s="143">
        <v>25080.661427176834</v>
      </c>
      <c r="U13" s="143">
        <v>23989.151755510946</v>
      </c>
      <c r="V13" s="143">
        <v>53192.839206808771</v>
      </c>
      <c r="W13" s="143">
        <v>75925.943151102532</v>
      </c>
      <c r="X13" s="143">
        <v>89117.553643354971</v>
      </c>
      <c r="Y13" s="143">
        <v>83066.060851418399</v>
      </c>
      <c r="Z13" s="143">
        <v>64501.804614649351</v>
      </c>
      <c r="AA13" s="143">
        <v>37715.293619939839</v>
      </c>
      <c r="AB13" s="144">
        <v>14777.264645835277</v>
      </c>
      <c r="AC13" s="153">
        <v>5267776.519334157</v>
      </c>
      <c r="AF13" s="1" t="s">
        <v>2</v>
      </c>
      <c r="AG13" s="1">
        <v>1</v>
      </c>
    </row>
    <row r="14" spans="1:33" ht="15.75" thickBot="1" x14ac:dyDescent="0.25">
      <c r="A14" s="191"/>
      <c r="B14" s="194"/>
      <c r="C14" s="122" t="s">
        <v>34</v>
      </c>
      <c r="D14" s="123">
        <v>31</v>
      </c>
      <c r="E14" s="109">
        <v>1773554.5415047524</v>
      </c>
      <c r="F14" s="109">
        <v>1067954.3805294649</v>
      </c>
      <c r="G14" s="109">
        <v>709071.0318848379</v>
      </c>
      <c r="H14" s="109">
        <v>706742.59025543323</v>
      </c>
      <c r="I14" s="109">
        <v>1547541.9802814364</v>
      </c>
      <c r="J14" s="109">
        <v>3004693.5118838465</v>
      </c>
      <c r="K14" s="109">
        <v>4248651.0126970001</v>
      </c>
      <c r="L14" s="109">
        <v>760368.63959202031</v>
      </c>
      <c r="M14" s="109">
        <v>927879.55226678273</v>
      </c>
      <c r="N14" s="109">
        <v>1044850.3927029569</v>
      </c>
      <c r="O14" s="109">
        <v>1084782.0313549899</v>
      </c>
      <c r="P14" s="109">
        <v>1099060.2116612492</v>
      </c>
      <c r="Q14" s="109">
        <v>1068876.4146292012</v>
      </c>
      <c r="R14" s="109">
        <v>1042646.978709182</v>
      </c>
      <c r="S14" s="109">
        <v>1039476.5380291946</v>
      </c>
      <c r="T14" s="109">
        <v>1033332.3246843237</v>
      </c>
      <c r="U14" s="109">
        <v>1022956.5469938461</v>
      </c>
      <c r="V14" s="109">
        <v>2517297.6905029197</v>
      </c>
      <c r="W14" s="109">
        <v>3149964.2082054326</v>
      </c>
      <c r="X14" s="109">
        <v>3483246.9313444523</v>
      </c>
      <c r="Y14" s="109">
        <v>3193576.37048636</v>
      </c>
      <c r="Z14" s="109">
        <v>2537518.4169102563</v>
      </c>
      <c r="AA14" s="109">
        <v>1572829.6292847421</v>
      </c>
      <c r="AB14" s="142">
        <v>734287.75939080655</v>
      </c>
      <c r="AC14" s="152">
        <v>40371159.685785495</v>
      </c>
      <c r="AD14" s="152"/>
    </row>
    <row r="15" spans="1:33" ht="15" x14ac:dyDescent="0.2">
      <c r="A15" s="190">
        <v>49341</v>
      </c>
      <c r="B15" s="193">
        <v>42812247.514981031</v>
      </c>
      <c r="C15" s="94" t="s">
        <v>35</v>
      </c>
      <c r="D15" s="95">
        <v>20</v>
      </c>
      <c r="E15" s="148">
        <v>62946.90570932698</v>
      </c>
      <c r="F15" s="149">
        <v>42319.344107910612</v>
      </c>
      <c r="G15" s="149">
        <v>32988.035042394629</v>
      </c>
      <c r="H15" s="149">
        <v>38831.067866280297</v>
      </c>
      <c r="I15" s="149">
        <v>97662.732443636647</v>
      </c>
      <c r="J15" s="149">
        <v>216786.95461692507</v>
      </c>
      <c r="K15" s="149">
        <v>240738.8582432055</v>
      </c>
      <c r="L15" s="149">
        <v>25127.57965002022</v>
      </c>
      <c r="M15" s="149">
        <v>25370.34877149346</v>
      </c>
      <c r="N15" s="149">
        <v>25490.165059338069</v>
      </c>
      <c r="O15" s="149">
        <v>25628.659614312332</v>
      </c>
      <c r="P15" s="149">
        <v>25725.958654027138</v>
      </c>
      <c r="Q15" s="149">
        <v>25632.575219511982</v>
      </c>
      <c r="R15" s="149">
        <v>25537.552836542192</v>
      </c>
      <c r="S15" s="149">
        <v>25566.436419533758</v>
      </c>
      <c r="T15" s="149">
        <v>25562.691242980251</v>
      </c>
      <c r="U15" s="149">
        <v>25510.203716132601</v>
      </c>
      <c r="V15" s="149">
        <v>102924.37242189997</v>
      </c>
      <c r="W15" s="149">
        <v>120869.35081390366</v>
      </c>
      <c r="X15" s="149">
        <v>134497.56569178184</v>
      </c>
      <c r="Y15" s="149">
        <v>123122.29836485897</v>
      </c>
      <c r="Z15" s="149">
        <v>98681.392499153837</v>
      </c>
      <c r="AA15" s="149">
        <v>61549.450484595669</v>
      </c>
      <c r="AB15" s="150">
        <v>29336.599861433977</v>
      </c>
      <c r="AC15" s="151">
        <v>33168141.987023994</v>
      </c>
      <c r="AF15" s="1" t="s">
        <v>1</v>
      </c>
      <c r="AG15" s="1">
        <v>2</v>
      </c>
    </row>
    <row r="16" spans="1:33" ht="15" x14ac:dyDescent="0.2">
      <c r="A16" s="190"/>
      <c r="B16" s="193"/>
      <c r="C16" s="100" t="s">
        <v>36</v>
      </c>
      <c r="D16" s="101">
        <v>4</v>
      </c>
      <c r="E16" s="145">
        <v>78230.015270982476</v>
      </c>
      <c r="F16" s="146">
        <v>56203.75741432824</v>
      </c>
      <c r="G16" s="146">
        <v>42975.740163615439</v>
      </c>
      <c r="H16" s="146">
        <v>41609.45792847273</v>
      </c>
      <c r="I16" s="146">
        <v>62976.16436321666</v>
      </c>
      <c r="J16" s="146">
        <v>95826.299358679797</v>
      </c>
      <c r="K16" s="146">
        <v>145420.62040752673</v>
      </c>
      <c r="L16" s="146">
        <v>24711.151047017993</v>
      </c>
      <c r="M16" s="146">
        <v>25118.788297871502</v>
      </c>
      <c r="N16" s="146">
        <v>25394.861598700281</v>
      </c>
      <c r="O16" s="146">
        <v>25556.790845841198</v>
      </c>
      <c r="P16" s="146">
        <v>25657.160964618375</v>
      </c>
      <c r="Q16" s="146">
        <v>25611.482067472007</v>
      </c>
      <c r="R16" s="146">
        <v>25414.208910812678</v>
      </c>
      <c r="S16" s="146">
        <v>25208.535924392982</v>
      </c>
      <c r="T16" s="146">
        <v>25082.787319063147</v>
      </c>
      <c r="U16" s="146">
        <v>24981.306466751481</v>
      </c>
      <c r="V16" s="146">
        <v>80908.595106884124</v>
      </c>
      <c r="W16" s="146">
        <v>99476.707830317639</v>
      </c>
      <c r="X16" s="146">
        <v>111611.54246008175</v>
      </c>
      <c r="Y16" s="146">
        <v>103678.09979573339</v>
      </c>
      <c r="Z16" s="146">
        <v>85124.724541124597</v>
      </c>
      <c r="AA16" s="146">
        <v>57323.862917271777</v>
      </c>
      <c r="AB16" s="147">
        <v>31493.330111556857</v>
      </c>
      <c r="AC16" s="152">
        <v>5382383.9644493349</v>
      </c>
      <c r="AF16" s="1" t="s">
        <v>3</v>
      </c>
      <c r="AG16" s="1">
        <v>2</v>
      </c>
    </row>
    <row r="17" spans="1:33" ht="15" x14ac:dyDescent="0.2">
      <c r="A17" s="190"/>
      <c r="B17" s="193"/>
      <c r="C17" s="106" t="s">
        <v>37</v>
      </c>
      <c r="D17" s="107">
        <v>4</v>
      </c>
      <c r="E17" s="143">
        <v>75855.456962020384</v>
      </c>
      <c r="F17" s="143">
        <v>49635.46335318403</v>
      </c>
      <c r="G17" s="143">
        <v>34015.945845457944</v>
      </c>
      <c r="H17" s="143">
        <v>27734.227145616256</v>
      </c>
      <c r="I17" s="143">
        <v>32000.149661985979</v>
      </c>
      <c r="J17" s="143">
        <v>46492.439393428554</v>
      </c>
      <c r="K17" s="143">
        <v>71226.528440938127</v>
      </c>
      <c r="L17" s="143">
        <v>2120.1613504065749</v>
      </c>
      <c r="M17" s="143">
        <v>24380.975728267858</v>
      </c>
      <c r="N17" s="143">
        <v>24692.911666338023</v>
      </c>
      <c r="O17" s="143">
        <v>24919.603344706949</v>
      </c>
      <c r="P17" s="143">
        <v>25040.956651142274</v>
      </c>
      <c r="Q17" s="143">
        <v>25072.498804663104</v>
      </c>
      <c r="R17" s="143">
        <v>24976.288979238361</v>
      </c>
      <c r="S17" s="143">
        <v>24812.171422908064</v>
      </c>
      <c r="T17" s="143">
        <v>24682.791419499114</v>
      </c>
      <c r="U17" s="143">
        <v>24605.401417953002</v>
      </c>
      <c r="V17" s="143">
        <v>64029.75467066381</v>
      </c>
      <c r="W17" s="143">
        <v>89266.986828755587</v>
      </c>
      <c r="X17" s="143">
        <v>108181.99631682143</v>
      </c>
      <c r="Y17" s="143">
        <v>102287.13917833536</v>
      </c>
      <c r="Z17" s="143">
        <v>79502.187273043062</v>
      </c>
      <c r="AA17" s="143">
        <v>44858.624862209152</v>
      </c>
      <c r="AB17" s="144">
        <v>15039.730159339268</v>
      </c>
      <c r="AC17" s="153">
        <v>4261721.5635076892</v>
      </c>
      <c r="AF17" s="1" t="s">
        <v>2</v>
      </c>
      <c r="AG17" s="1">
        <v>2</v>
      </c>
    </row>
    <row r="18" spans="1:33" ht="15.75" thickBot="1" x14ac:dyDescent="0.25">
      <c r="A18" s="191"/>
      <c r="B18" s="194"/>
      <c r="C18" s="112" t="s">
        <v>34</v>
      </c>
      <c r="D18" s="113">
        <v>28</v>
      </c>
      <c r="E18" s="109">
        <v>1875280.0031185509</v>
      </c>
      <c r="F18" s="109">
        <v>1269743.7652282615</v>
      </c>
      <c r="G18" s="109">
        <v>967727.44488418614</v>
      </c>
      <c r="H18" s="109">
        <v>1053996.097621962</v>
      </c>
      <c r="I18" s="109">
        <v>2333159.9049735432</v>
      </c>
      <c r="J18" s="109">
        <v>4905014.0473469347</v>
      </c>
      <c r="K18" s="109">
        <v>5681365.7602579696</v>
      </c>
      <c r="L18" s="109">
        <v>609876.84259010258</v>
      </c>
      <c r="M18" s="109">
        <v>705406.03153442661</v>
      </c>
      <c r="N18" s="109">
        <v>710154.39424691454</v>
      </c>
      <c r="O18" s="109">
        <v>714478.76904843911</v>
      </c>
      <c r="P18" s="109">
        <v>717311.64354358532</v>
      </c>
      <c r="Q18" s="109">
        <v>715387.42787878006</v>
      </c>
      <c r="R18" s="109">
        <v>712313.04829104804</v>
      </c>
      <c r="S18" s="109">
        <v>711411.55777987931</v>
      </c>
      <c r="T18" s="109">
        <v>710316.13981385401</v>
      </c>
      <c r="U18" s="109">
        <v>708550.90586146992</v>
      </c>
      <c r="V18" s="109">
        <v>2638240.8475481914</v>
      </c>
      <c r="W18" s="109">
        <v>3172361.7949143662</v>
      </c>
      <c r="X18" s="109">
        <v>3569125.4689432494</v>
      </c>
      <c r="Y18" s="109">
        <v>3286306.9231934543</v>
      </c>
      <c r="Z18" s="109">
        <v>2632135.4972397476</v>
      </c>
      <c r="AA18" s="109">
        <v>1639718.9608098371</v>
      </c>
      <c r="AB18" s="142">
        <v>772864.23831226397</v>
      </c>
      <c r="AC18" s="152">
        <v>42812247.514981017</v>
      </c>
      <c r="AD18" s="152"/>
    </row>
    <row r="19" spans="1:33" ht="15" x14ac:dyDescent="0.2">
      <c r="A19" s="192">
        <v>49369</v>
      </c>
      <c r="B19" s="193">
        <v>45694050.058635369</v>
      </c>
      <c r="C19" s="94" t="s">
        <v>35</v>
      </c>
      <c r="D19" s="95">
        <v>19</v>
      </c>
      <c r="E19" s="148">
        <v>64875.61193931663</v>
      </c>
      <c r="F19" s="149">
        <v>43034.296452791175</v>
      </c>
      <c r="G19" s="149">
        <v>35240.642355683922</v>
      </c>
      <c r="H19" s="149">
        <v>41701.106639359125</v>
      </c>
      <c r="I19" s="149">
        <v>99114.296209683438</v>
      </c>
      <c r="J19" s="149">
        <v>204268.88096419207</v>
      </c>
      <c r="K19" s="149">
        <v>227601.29234436675</v>
      </c>
      <c r="L19" s="149">
        <v>27133.031446314064</v>
      </c>
      <c r="M19" s="149">
        <v>25161.916797429349</v>
      </c>
      <c r="N19" s="149">
        <v>24647.227465822518</v>
      </c>
      <c r="O19" s="149">
        <v>24797.705306338947</v>
      </c>
      <c r="P19" s="149">
        <v>25111.106373900617</v>
      </c>
      <c r="Q19" s="149">
        <v>24786.163702949791</v>
      </c>
      <c r="R19" s="149">
        <v>24758.740295805994</v>
      </c>
      <c r="S19" s="149">
        <v>25622.664264623316</v>
      </c>
      <c r="T19" s="149">
        <v>26279.094871940117</v>
      </c>
      <c r="U19" s="149">
        <v>26924.342874619979</v>
      </c>
      <c r="V19" s="149">
        <v>108594.20945414947</v>
      </c>
      <c r="W19" s="149">
        <v>128397.30482981903</v>
      </c>
      <c r="X19" s="149">
        <v>137680.50177434139</v>
      </c>
      <c r="Y19" s="149">
        <v>124633.54359432757</v>
      </c>
      <c r="Z19" s="149">
        <v>98579.88707415064</v>
      </c>
      <c r="AA19" s="149">
        <v>63649.354569084353</v>
      </c>
      <c r="AB19" s="150">
        <v>32480.938250921892</v>
      </c>
      <c r="AC19" s="151">
        <v>31636403.337186705</v>
      </c>
      <c r="AF19" s="1" t="s">
        <v>1</v>
      </c>
      <c r="AG19" s="1">
        <v>3</v>
      </c>
    </row>
    <row r="20" spans="1:33" ht="15" x14ac:dyDescent="0.2">
      <c r="A20" s="190"/>
      <c r="B20" s="193"/>
      <c r="C20" s="100" t="s">
        <v>36</v>
      </c>
      <c r="D20" s="101">
        <v>5</v>
      </c>
      <c r="E20" s="145">
        <v>73695.67023409695</v>
      </c>
      <c r="F20" s="146">
        <v>50302.11094496322</v>
      </c>
      <c r="G20" s="146">
        <v>40051.176555474536</v>
      </c>
      <c r="H20" s="146">
        <v>38249.432601999084</v>
      </c>
      <c r="I20" s="146">
        <v>58671.134844270899</v>
      </c>
      <c r="J20" s="146">
        <v>85970.508323808812</v>
      </c>
      <c r="K20" s="146">
        <v>134095.76068505336</v>
      </c>
      <c r="L20" s="146">
        <v>30734.863236508467</v>
      </c>
      <c r="M20" s="146">
        <v>34237.062423280986</v>
      </c>
      <c r="N20" s="146">
        <v>33857.009352350418</v>
      </c>
      <c r="O20" s="146">
        <v>33217.295914814153</v>
      </c>
      <c r="P20" s="146">
        <v>33600.601144872744</v>
      </c>
      <c r="Q20" s="146">
        <v>31569.372643447714</v>
      </c>
      <c r="R20" s="146">
        <v>29473.083704740762</v>
      </c>
      <c r="S20" s="146">
        <v>28999.627294423575</v>
      </c>
      <c r="T20" s="146">
        <v>28333.554380386075</v>
      </c>
      <c r="U20" s="146">
        <v>27212.865272413495</v>
      </c>
      <c r="V20" s="146">
        <v>81808.875340499129</v>
      </c>
      <c r="W20" s="146">
        <v>105780.375790816</v>
      </c>
      <c r="X20" s="146">
        <v>115034.03653177772</v>
      </c>
      <c r="Y20" s="146">
        <v>104118.0473787654</v>
      </c>
      <c r="Z20" s="146">
        <v>85064.244466021846</v>
      </c>
      <c r="AA20" s="146">
        <v>59278.107232114147</v>
      </c>
      <c r="AB20" s="147">
        <v>34144.510567587742</v>
      </c>
      <c r="AC20" s="152">
        <v>6887496.6343224347</v>
      </c>
      <c r="AF20" s="1" t="s">
        <v>3</v>
      </c>
      <c r="AG20" s="1">
        <v>3</v>
      </c>
    </row>
    <row r="21" spans="1:33" ht="15" x14ac:dyDescent="0.2">
      <c r="A21" s="190"/>
      <c r="B21" s="193"/>
      <c r="C21" s="106" t="s">
        <v>37</v>
      </c>
      <c r="D21" s="107">
        <v>7</v>
      </c>
      <c r="E21" s="143">
        <v>69072.990121908486</v>
      </c>
      <c r="F21" s="143">
        <v>42709.889537503695</v>
      </c>
      <c r="G21" s="143">
        <v>30309.834165762062</v>
      </c>
      <c r="H21" s="143">
        <v>24988.12408830494</v>
      </c>
      <c r="I21" s="143">
        <v>29771.420817496768</v>
      </c>
      <c r="J21" s="143">
        <v>35448.980402404915</v>
      </c>
      <c r="K21" s="143">
        <v>59333.351441575585</v>
      </c>
      <c r="L21" s="143">
        <v>6979.4972399104236</v>
      </c>
      <c r="M21" s="143">
        <v>22975.204386095982</v>
      </c>
      <c r="N21" s="143">
        <v>27011.78737809604</v>
      </c>
      <c r="O21" s="143">
        <v>27303.239679794267</v>
      </c>
      <c r="P21" s="143">
        <v>27050.213608850954</v>
      </c>
      <c r="Q21" s="143">
        <v>26093.042524838667</v>
      </c>
      <c r="R21" s="143">
        <v>26326.755063802157</v>
      </c>
      <c r="S21" s="143">
        <v>26750.201040814391</v>
      </c>
      <c r="T21" s="143">
        <v>26122.019753764474</v>
      </c>
      <c r="U21" s="143">
        <v>25985.458192749411</v>
      </c>
      <c r="V21" s="143">
        <v>61957.730852607187</v>
      </c>
      <c r="W21" s="143">
        <v>86982.59172571353</v>
      </c>
      <c r="X21" s="143">
        <v>102562.12487490698</v>
      </c>
      <c r="Y21" s="143">
        <v>95656.520603942656</v>
      </c>
      <c r="Z21" s="143">
        <v>75633.866992513693</v>
      </c>
      <c r="AA21" s="143">
        <v>46820.57727742922</v>
      </c>
      <c r="AB21" s="144">
        <v>20461.733532959694</v>
      </c>
      <c r="AC21" s="153">
        <v>7170150.0871262224</v>
      </c>
      <c r="AF21" s="1" t="s">
        <v>2</v>
      </c>
      <c r="AG21" s="1">
        <v>3</v>
      </c>
    </row>
    <row r="22" spans="1:33" ht="15.75" thickBot="1" x14ac:dyDescent="0.25">
      <c r="A22" s="191"/>
      <c r="B22" s="194"/>
      <c r="C22" s="112" t="s">
        <v>34</v>
      </c>
      <c r="D22" s="113">
        <v>31</v>
      </c>
      <c r="E22" s="109">
        <v>2084625.90887086</v>
      </c>
      <c r="F22" s="109">
        <v>1368131.414090374</v>
      </c>
      <c r="G22" s="109">
        <v>1081996.9266957017</v>
      </c>
      <c r="H22" s="109">
        <v>1158485.0577759533</v>
      </c>
      <c r="I22" s="109">
        <v>2384927.2479278171</v>
      </c>
      <c r="J22" s="109">
        <v>4559104.142755528</v>
      </c>
      <c r="K22" s="109">
        <v>5410236.8180592647</v>
      </c>
      <c r="L22" s="109">
        <v>718058.39434188255</v>
      </c>
      <c r="M22" s="109">
        <v>810088.16197023448</v>
      </c>
      <c r="N22" s="109">
        <v>826664.88025905227</v>
      </c>
      <c r="O22" s="109">
        <v>828365.55815307051</v>
      </c>
      <c r="P22" s="109">
        <v>834465.52209043223</v>
      </c>
      <c r="Q22" s="109">
        <v>811435.27124715527</v>
      </c>
      <c r="R22" s="109">
        <v>802068.76959063276</v>
      </c>
      <c r="S22" s="109">
        <v>819080.1647856615</v>
      </c>
      <c r="T22" s="109">
        <v>823824.7127451438</v>
      </c>
      <c r="U22" s="109">
        <v>829525.04832909303</v>
      </c>
      <c r="V22" s="109">
        <v>2906038.4722995856</v>
      </c>
      <c r="W22" s="109">
        <v>3577328.812800636</v>
      </c>
      <c r="X22" s="109">
        <v>3909034.5904957242</v>
      </c>
      <c r="Y22" s="109">
        <v>3558223.2094136495</v>
      </c>
      <c r="Z22" s="109">
        <v>2827776.1456865673</v>
      </c>
      <c r="AA22" s="109">
        <v>1833472.3139151782</v>
      </c>
      <c r="AB22" s="142">
        <v>931092.51433617249</v>
      </c>
      <c r="AC22" s="152">
        <v>45694050.058635369</v>
      </c>
      <c r="AD22" s="152"/>
    </row>
    <row r="23" spans="1:33" ht="15" x14ac:dyDescent="0.2">
      <c r="A23" s="192">
        <v>49400</v>
      </c>
      <c r="B23" s="193">
        <v>45860715.145370066</v>
      </c>
      <c r="C23" s="94" t="s">
        <v>35</v>
      </c>
      <c r="D23" s="95">
        <v>21</v>
      </c>
      <c r="E23" s="148">
        <v>58068.018237891694</v>
      </c>
      <c r="F23" s="149">
        <v>38308.07584404778</v>
      </c>
      <c r="G23" s="149">
        <v>29860.935155651201</v>
      </c>
      <c r="H23" s="149">
        <v>36396.642345592867</v>
      </c>
      <c r="I23" s="149">
        <v>94052.973155163956</v>
      </c>
      <c r="J23" s="149">
        <v>202937.66925235972</v>
      </c>
      <c r="K23" s="149">
        <v>231741.0641171016</v>
      </c>
      <c r="L23" s="149">
        <v>27987.604049651156</v>
      </c>
      <c r="M23" s="149">
        <v>28485.647245767766</v>
      </c>
      <c r="N23" s="149">
        <v>28714.718179337931</v>
      </c>
      <c r="O23" s="149">
        <v>29015.356475203502</v>
      </c>
      <c r="P23" s="149">
        <v>29199.825837614186</v>
      </c>
      <c r="Q23" s="149">
        <v>29048.696503014347</v>
      </c>
      <c r="R23" s="149">
        <v>28860.500618641669</v>
      </c>
      <c r="S23" s="149">
        <v>28895.95522486054</v>
      </c>
      <c r="T23" s="149">
        <v>28870.052282556509</v>
      </c>
      <c r="U23" s="149">
        <v>28766.889730380721</v>
      </c>
      <c r="V23" s="149">
        <v>108406.13770636356</v>
      </c>
      <c r="W23" s="149">
        <v>128178.30584084596</v>
      </c>
      <c r="X23" s="149">
        <v>135861.18354217842</v>
      </c>
      <c r="Y23" s="149">
        <v>124095.92643059544</v>
      </c>
      <c r="Z23" s="149">
        <v>98688.180128664215</v>
      </c>
      <c r="AA23" s="149">
        <v>62526.783045680873</v>
      </c>
      <c r="AB23" s="150">
        <v>31784.620647987675</v>
      </c>
      <c r="AC23" s="151">
        <v>35043786.993540213</v>
      </c>
      <c r="AF23" s="1" t="s">
        <v>1</v>
      </c>
      <c r="AG23" s="1">
        <v>4</v>
      </c>
    </row>
    <row r="24" spans="1:33" ht="15" x14ac:dyDescent="0.2">
      <c r="A24" s="190"/>
      <c r="B24" s="193"/>
      <c r="C24" s="100" t="s">
        <v>36</v>
      </c>
      <c r="D24" s="101">
        <v>4</v>
      </c>
      <c r="E24" s="145">
        <v>75701.796234873516</v>
      </c>
      <c r="F24" s="146">
        <v>51219.910187085872</v>
      </c>
      <c r="G24" s="146">
        <v>37157.915628358009</v>
      </c>
      <c r="H24" s="146">
        <v>35476.399744681024</v>
      </c>
      <c r="I24" s="146">
        <v>58564.126630364241</v>
      </c>
      <c r="J24" s="146">
        <v>89959.634070622895</v>
      </c>
      <c r="K24" s="146">
        <v>147315.47470191994</v>
      </c>
      <c r="L24" s="146">
        <v>27112.558348270391</v>
      </c>
      <c r="M24" s="146">
        <v>28054.129933629021</v>
      </c>
      <c r="N24" s="146">
        <v>28605.972478941108</v>
      </c>
      <c r="O24" s="146">
        <v>28944.697614809382</v>
      </c>
      <c r="P24" s="146">
        <v>29117.837614236112</v>
      </c>
      <c r="Q24" s="146">
        <v>29027.482707877443</v>
      </c>
      <c r="R24" s="146">
        <v>28653.260904096383</v>
      </c>
      <c r="S24" s="146">
        <v>28272.329119412694</v>
      </c>
      <c r="T24" s="146">
        <v>28100.101405793161</v>
      </c>
      <c r="U24" s="146">
        <v>27902.071110415094</v>
      </c>
      <c r="V24" s="146">
        <v>89543.286409336506</v>
      </c>
      <c r="W24" s="146">
        <v>110021.23334811805</v>
      </c>
      <c r="X24" s="146">
        <v>115606.31091853754</v>
      </c>
      <c r="Y24" s="146">
        <v>106622.69504140767</v>
      </c>
      <c r="Z24" s="146">
        <v>87015.128663304757</v>
      </c>
      <c r="AA24" s="146">
        <v>59084.101870253289</v>
      </c>
      <c r="AB24" s="147">
        <v>34828.84078851698</v>
      </c>
      <c r="AC24" s="152">
        <v>5527629.1818994423</v>
      </c>
      <c r="AF24" s="1" t="s">
        <v>3</v>
      </c>
      <c r="AG24" s="1">
        <v>4</v>
      </c>
    </row>
    <row r="25" spans="1:33" ht="15" x14ac:dyDescent="0.2">
      <c r="A25" s="190"/>
      <c r="B25" s="193"/>
      <c r="C25" s="106" t="s">
        <v>37</v>
      </c>
      <c r="D25" s="107">
        <v>5</v>
      </c>
      <c r="E25" s="143">
        <v>68762.691784474111</v>
      </c>
      <c r="F25" s="143">
        <v>43453.776818335456</v>
      </c>
      <c r="G25" s="143">
        <v>29063.406970024127</v>
      </c>
      <c r="H25" s="143">
        <v>22151.722610547138</v>
      </c>
      <c r="I25" s="143">
        <v>25728.605109359978</v>
      </c>
      <c r="J25" s="143">
        <v>31374.870541314442</v>
      </c>
      <c r="K25" s="143">
        <v>62916.519298014609</v>
      </c>
      <c r="L25" s="143">
        <v>2865.8869925108274</v>
      </c>
      <c r="M25" s="143">
        <v>25867.694678360756</v>
      </c>
      <c r="N25" s="143">
        <v>27035.836942836864</v>
      </c>
      <c r="O25" s="143">
        <v>27483.410459269129</v>
      </c>
      <c r="P25" s="143">
        <v>27680.387835689333</v>
      </c>
      <c r="Q25" s="143">
        <v>27728.385383598743</v>
      </c>
      <c r="R25" s="143">
        <v>27624.120772680548</v>
      </c>
      <c r="S25" s="143">
        <v>27340.487858820259</v>
      </c>
      <c r="T25" s="143">
        <v>27055.171535079215</v>
      </c>
      <c r="U25" s="143">
        <v>26919.1735090945</v>
      </c>
      <c r="V25" s="143">
        <v>70911.851673592028</v>
      </c>
      <c r="W25" s="143">
        <v>96099.733913256627</v>
      </c>
      <c r="X25" s="143">
        <v>109829.79628651121</v>
      </c>
      <c r="Y25" s="143">
        <v>103136.21685211554</v>
      </c>
      <c r="Z25" s="143">
        <v>80048.204491695811</v>
      </c>
      <c r="AA25" s="143">
        <v>46963.763912865987</v>
      </c>
      <c r="AB25" s="144">
        <v>19818.077756032901</v>
      </c>
      <c r="AC25" s="153">
        <v>5289298.9699304011</v>
      </c>
      <c r="AF25" s="1" t="s">
        <v>2</v>
      </c>
      <c r="AG25" s="1">
        <v>4</v>
      </c>
    </row>
    <row r="26" spans="1:33" ht="15.75" thickBot="1" x14ac:dyDescent="0.25">
      <c r="A26" s="191"/>
      <c r="B26" s="194"/>
      <c r="C26" s="112" t="s">
        <v>34</v>
      </c>
      <c r="D26" s="113">
        <v>30</v>
      </c>
      <c r="E26" s="109">
        <v>1866049.0268575903</v>
      </c>
      <c r="F26" s="109">
        <v>1226618.1175650242</v>
      </c>
      <c r="G26" s="109">
        <v>921028.33563222794</v>
      </c>
      <c r="H26" s="109">
        <v>1016993.70128891</v>
      </c>
      <c r="I26" s="109">
        <v>2338011.9683266999</v>
      </c>
      <c r="J26" s="109">
        <v>4778403.9432886178</v>
      </c>
      <c r="K26" s="109">
        <v>5770406.8417568868</v>
      </c>
      <c r="L26" s="109">
        <v>710519.35339831002</v>
      </c>
      <c r="M26" s="109">
        <v>839753.5852874429</v>
      </c>
      <c r="N26" s="109">
        <v>852612.15639604535</v>
      </c>
      <c r="O26" s="109">
        <v>862518.3287348568</v>
      </c>
      <c r="P26" s="109">
        <v>868069.63222528901</v>
      </c>
      <c r="Q26" s="109">
        <v>864774.48431280477</v>
      </c>
      <c r="R26" s="109">
        <v>858804.16047126334</v>
      </c>
      <c r="S26" s="109">
        <v>856606.81549382338</v>
      </c>
      <c r="T26" s="109">
        <v>853947.36123225535</v>
      </c>
      <c r="U26" s="109">
        <v>850308.8363251281</v>
      </c>
      <c r="V26" s="109">
        <v>2989261.2958389409</v>
      </c>
      <c r="W26" s="109">
        <v>3612328.0256165201</v>
      </c>
      <c r="X26" s="109">
        <v>3864659.079492453</v>
      </c>
      <c r="Y26" s="109">
        <v>3548186.3194687129</v>
      </c>
      <c r="Z26" s="109">
        <v>2820753.3198136464</v>
      </c>
      <c r="AA26" s="109">
        <v>1784217.6710046413</v>
      </c>
      <c r="AB26" s="142">
        <v>905882.78554197354</v>
      </c>
      <c r="AC26" s="152">
        <v>45860715.145370059</v>
      </c>
      <c r="AD26" s="152"/>
    </row>
    <row r="27" spans="1:33" ht="15" x14ac:dyDescent="0.2">
      <c r="A27" s="192">
        <v>49430</v>
      </c>
      <c r="B27" s="193">
        <v>52287354.55730208</v>
      </c>
      <c r="C27" s="94" t="s">
        <v>35</v>
      </c>
      <c r="D27" s="95">
        <v>20</v>
      </c>
      <c r="E27" s="148">
        <v>48084.936935913691</v>
      </c>
      <c r="F27" s="149">
        <v>22053.294510193769</v>
      </c>
      <c r="G27" s="149">
        <v>13064.505015596053</v>
      </c>
      <c r="H27" s="149">
        <v>17010.443894588592</v>
      </c>
      <c r="I27" s="149">
        <v>79311.088714352911</v>
      </c>
      <c r="J27" s="149">
        <v>211003.51882780582</v>
      </c>
      <c r="K27" s="149">
        <v>247926.06187424771</v>
      </c>
      <c r="L27" s="149">
        <v>41074.116773129965</v>
      </c>
      <c r="M27" s="149">
        <v>42672.132801494663</v>
      </c>
      <c r="N27" s="149">
        <v>43581.251850738736</v>
      </c>
      <c r="O27" s="149">
        <v>44450.975327927321</v>
      </c>
      <c r="P27" s="149">
        <v>44931.10038377835</v>
      </c>
      <c r="Q27" s="149">
        <v>44089.974673446537</v>
      </c>
      <c r="R27" s="149">
        <v>43567.892348055007</v>
      </c>
      <c r="S27" s="149">
        <v>43850.654349238845</v>
      </c>
      <c r="T27" s="149">
        <v>43890.114022227775</v>
      </c>
      <c r="U27" s="149">
        <v>43753.37455934826</v>
      </c>
      <c r="V27" s="149">
        <v>124303.14279774764</v>
      </c>
      <c r="W27" s="149">
        <v>155968.17880806248</v>
      </c>
      <c r="X27" s="149">
        <v>166373.89654624503</v>
      </c>
      <c r="Y27" s="149">
        <v>149288.34772429365</v>
      </c>
      <c r="Z27" s="149">
        <v>115951.05439543753</v>
      </c>
      <c r="AA27" s="149">
        <v>71320.242367381128</v>
      </c>
      <c r="AB27" s="150">
        <v>34104.080141652616</v>
      </c>
      <c r="AC27" s="151">
        <v>37832487.592858084</v>
      </c>
      <c r="AF27" s="1" t="s">
        <v>1</v>
      </c>
      <c r="AG27" s="1">
        <v>5</v>
      </c>
    </row>
    <row r="28" spans="1:33" ht="15" x14ac:dyDescent="0.2">
      <c r="A28" s="190"/>
      <c r="B28" s="193"/>
      <c r="C28" s="100" t="s">
        <v>36</v>
      </c>
      <c r="D28" s="101">
        <v>4</v>
      </c>
      <c r="E28" s="145">
        <v>70603.28734188019</v>
      </c>
      <c r="F28" s="146">
        <v>39659.245440946288</v>
      </c>
      <c r="G28" s="146">
        <v>26366.482159141087</v>
      </c>
      <c r="H28" s="146">
        <v>23835.366149164824</v>
      </c>
      <c r="I28" s="146">
        <v>50130.172812087461</v>
      </c>
      <c r="J28" s="146">
        <v>84608.639329837169</v>
      </c>
      <c r="K28" s="146">
        <v>152247.83401606022</v>
      </c>
      <c r="L28" s="146">
        <v>38967.901448796496</v>
      </c>
      <c r="M28" s="146">
        <v>41639.287824355008</v>
      </c>
      <c r="N28" s="146">
        <v>43280.580841892457</v>
      </c>
      <c r="O28" s="146">
        <v>44236.650050877339</v>
      </c>
      <c r="P28" s="146">
        <v>44686.724784469436</v>
      </c>
      <c r="Q28" s="146">
        <v>44238.455494030546</v>
      </c>
      <c r="R28" s="146">
        <v>42864.367307407221</v>
      </c>
      <c r="S28" s="146">
        <v>41592.194618314941</v>
      </c>
      <c r="T28" s="146">
        <v>40786.058524415981</v>
      </c>
      <c r="U28" s="146">
        <v>40318.430912972733</v>
      </c>
      <c r="V28" s="146">
        <v>96235.079313117574</v>
      </c>
      <c r="W28" s="146">
        <v>128346.72664982342</v>
      </c>
      <c r="X28" s="146">
        <v>137816.52813377275</v>
      </c>
      <c r="Y28" s="146">
        <v>126489.95314741541</v>
      </c>
      <c r="Z28" s="146">
        <v>100852.50167220445</v>
      </c>
      <c r="AA28" s="146">
        <v>66932.155775060732</v>
      </c>
      <c r="AB28" s="147">
        <v>35605.013459753049</v>
      </c>
      <c r="AC28" s="152">
        <v>6249358.5488311853</v>
      </c>
      <c r="AF28" s="1" t="s">
        <v>3</v>
      </c>
      <c r="AG28" s="1">
        <v>5</v>
      </c>
    </row>
    <row r="29" spans="1:33" ht="15" x14ac:dyDescent="0.2">
      <c r="A29" s="190"/>
      <c r="B29" s="193"/>
      <c r="C29" s="106" t="s">
        <v>37</v>
      </c>
      <c r="D29" s="107">
        <v>7</v>
      </c>
      <c r="E29" s="143">
        <v>62112.458035734999</v>
      </c>
      <c r="F29" s="143">
        <v>31016.32498659633</v>
      </c>
      <c r="G29" s="143">
        <v>16558.926332704785</v>
      </c>
      <c r="H29" s="143">
        <v>9579.2084783705013</v>
      </c>
      <c r="I29" s="143">
        <v>16247.233855470513</v>
      </c>
      <c r="J29" s="143">
        <v>19350.882389791113</v>
      </c>
      <c r="K29" s="143">
        <v>58514.596483924201</v>
      </c>
      <c r="L29" s="143">
        <v>5128.244482920878</v>
      </c>
      <c r="M29" s="143">
        <v>36891.9069257234</v>
      </c>
      <c r="N29" s="143">
        <v>38987.177692881167</v>
      </c>
      <c r="O29" s="143">
        <v>40305.488721893969</v>
      </c>
      <c r="P29" s="143">
        <v>40816.247364581875</v>
      </c>
      <c r="Q29" s="143">
        <v>40610.453944345027</v>
      </c>
      <c r="R29" s="143">
        <v>39785.863554942014</v>
      </c>
      <c r="S29" s="143">
        <v>38030.387851448831</v>
      </c>
      <c r="T29" s="143">
        <v>37100.621627519482</v>
      </c>
      <c r="U29" s="143">
        <v>36570.981943498846</v>
      </c>
      <c r="V29" s="143">
        <v>75690.396218664493</v>
      </c>
      <c r="W29" s="143">
        <v>113763.45755612878</v>
      </c>
      <c r="X29" s="143">
        <v>132421.39086006969</v>
      </c>
      <c r="Y29" s="143">
        <v>121689.27190141623</v>
      </c>
      <c r="Z29" s="143">
        <v>91749.290839074398</v>
      </c>
      <c r="AA29" s="143">
        <v>50523.128320807045</v>
      </c>
      <c r="AB29" s="144">
        <v>18771.547576178651</v>
      </c>
      <c r="AC29" s="153">
        <v>8205508.4156128094</v>
      </c>
      <c r="AF29" s="1" t="s">
        <v>2</v>
      </c>
      <c r="AG29" s="1">
        <v>5</v>
      </c>
    </row>
    <row r="30" spans="1:33" ht="15.75" thickBot="1" x14ac:dyDescent="0.25">
      <c r="A30" s="191"/>
      <c r="B30" s="194"/>
      <c r="C30" s="112" t="s">
        <v>34</v>
      </c>
      <c r="D30" s="113">
        <v>31</v>
      </c>
      <c r="E30" s="109">
        <v>1678899.0943359397</v>
      </c>
      <c r="F30" s="109">
        <v>816817.14687383478</v>
      </c>
      <c r="G30" s="109">
        <v>482668.51327741891</v>
      </c>
      <c r="H30" s="109">
        <v>502604.80183702463</v>
      </c>
      <c r="I30" s="109">
        <v>1900473.1025237017</v>
      </c>
      <c r="J30" s="109">
        <v>4693961.1106040031</v>
      </c>
      <c r="K30" s="109">
        <v>5977114.7489366643</v>
      </c>
      <c r="L30" s="109">
        <v>1013251.6526382314</v>
      </c>
      <c r="M30" s="109">
        <v>1278243.1558073771</v>
      </c>
      <c r="N30" s="109">
        <v>1317657.6042325129</v>
      </c>
      <c r="O30" s="109">
        <v>1348104.5278153135</v>
      </c>
      <c r="P30" s="109">
        <v>1363082.6383655178</v>
      </c>
      <c r="Q30" s="109">
        <v>1343026.4930554682</v>
      </c>
      <c r="R30" s="109">
        <v>1321316.3610753231</v>
      </c>
      <c r="S30" s="109">
        <v>1309594.5804181783</v>
      </c>
      <c r="T30" s="109">
        <v>1300650.8659348558</v>
      </c>
      <c r="U30" s="109">
        <v>1292338.0884433482</v>
      </c>
      <c r="V30" s="109">
        <v>3400835.9467380745</v>
      </c>
      <c r="W30" s="109">
        <v>4429094.6856534444</v>
      </c>
      <c r="X30" s="109">
        <v>4805693.7794804797</v>
      </c>
      <c r="Y30" s="109">
        <v>4343551.6703854483</v>
      </c>
      <c r="Z30" s="109">
        <v>3364676.1304710889</v>
      </c>
      <c r="AA30" s="109">
        <v>2047795.3686935147</v>
      </c>
      <c r="AB30" s="142">
        <v>955902.48970531498</v>
      </c>
      <c r="AC30" s="152">
        <v>52287354.55730208</v>
      </c>
      <c r="AD30" s="152"/>
    </row>
    <row r="31" spans="1:33" ht="15" x14ac:dyDescent="0.2">
      <c r="A31" s="192">
        <v>49461</v>
      </c>
      <c r="B31" s="193">
        <v>45563765.794602908</v>
      </c>
      <c r="C31" s="94" t="s">
        <v>35</v>
      </c>
      <c r="D31" s="95">
        <v>20</v>
      </c>
      <c r="E31" s="148">
        <v>64874.224512004723</v>
      </c>
      <c r="F31" s="149">
        <v>43383.343732751819</v>
      </c>
      <c r="G31" s="149">
        <v>33737.89111682908</v>
      </c>
      <c r="H31" s="149">
        <v>37598.701673825068</v>
      </c>
      <c r="I31" s="149">
        <v>80468.806506287583</v>
      </c>
      <c r="J31" s="149">
        <v>151199.62835879222</v>
      </c>
      <c r="K31" s="149">
        <v>203957.69969132348</v>
      </c>
      <c r="L31" s="149">
        <v>34930.41110392382</v>
      </c>
      <c r="M31" s="149">
        <v>36132.345662635373</v>
      </c>
      <c r="N31" s="149">
        <v>34975.101399768762</v>
      </c>
      <c r="O31" s="149">
        <v>34296.095146528583</v>
      </c>
      <c r="P31" s="149">
        <v>34194.077028340762</v>
      </c>
      <c r="Q31" s="149">
        <v>33264.72812624542</v>
      </c>
      <c r="R31" s="149">
        <v>32641.049972476609</v>
      </c>
      <c r="S31" s="149">
        <v>33670.759924278384</v>
      </c>
      <c r="T31" s="149">
        <v>34096.625989415836</v>
      </c>
      <c r="U31" s="149">
        <v>33960.261511524004</v>
      </c>
      <c r="V31" s="149">
        <v>106802.33565874922</v>
      </c>
      <c r="W31" s="149">
        <v>123435.54446478286</v>
      </c>
      <c r="X31" s="149">
        <v>134001.60887631113</v>
      </c>
      <c r="Y31" s="149">
        <v>122443.23772214897</v>
      </c>
      <c r="Z31" s="149">
        <v>98641.827753185731</v>
      </c>
      <c r="AA31" s="149">
        <v>65566.936218761111</v>
      </c>
      <c r="AB31" s="150">
        <v>35145.750336821322</v>
      </c>
      <c r="AC31" s="151">
        <v>32868379.849754237</v>
      </c>
      <c r="AF31" s="1" t="s">
        <v>1</v>
      </c>
      <c r="AG31" s="1">
        <v>6</v>
      </c>
    </row>
    <row r="32" spans="1:33" ht="15" x14ac:dyDescent="0.2">
      <c r="A32" s="190"/>
      <c r="B32" s="193"/>
      <c r="C32" s="100" t="s">
        <v>36</v>
      </c>
      <c r="D32" s="101">
        <v>5</v>
      </c>
      <c r="E32" s="145">
        <v>80230.781032414481</v>
      </c>
      <c r="F32" s="146">
        <v>58614.634564618274</v>
      </c>
      <c r="G32" s="146">
        <v>45587.889395478858</v>
      </c>
      <c r="H32" s="146">
        <v>45095.787678901645</v>
      </c>
      <c r="I32" s="146">
        <v>64575.433930920801</v>
      </c>
      <c r="J32" s="146">
        <v>88835.647655797424</v>
      </c>
      <c r="K32" s="146">
        <v>143600.52087136373</v>
      </c>
      <c r="L32" s="146">
        <v>29254.778806949376</v>
      </c>
      <c r="M32" s="146">
        <v>30234.103707610091</v>
      </c>
      <c r="N32" s="146">
        <v>30866.2512214503</v>
      </c>
      <c r="O32" s="146">
        <v>31256.440939910757</v>
      </c>
      <c r="P32" s="146">
        <v>31427.554566004597</v>
      </c>
      <c r="Q32" s="146">
        <v>31254.948422190457</v>
      </c>
      <c r="R32" s="146">
        <v>30811.514320258935</v>
      </c>
      <c r="S32" s="146">
        <v>30334.644329709212</v>
      </c>
      <c r="T32" s="146">
        <v>30031.274018296459</v>
      </c>
      <c r="U32" s="146">
        <v>29794.809956314966</v>
      </c>
      <c r="V32" s="146">
        <v>85238.530195630068</v>
      </c>
      <c r="W32" s="146">
        <v>103614.13697398122</v>
      </c>
      <c r="X32" s="146">
        <v>112932.45340913188</v>
      </c>
      <c r="Y32" s="146">
        <v>104691.14951097367</v>
      </c>
      <c r="Z32" s="146">
        <v>85244.491900229201</v>
      </c>
      <c r="AA32" s="146">
        <v>59894.19860344466</v>
      </c>
      <c r="AB32" s="147">
        <v>36740.682244993186</v>
      </c>
      <c r="AC32" s="152">
        <v>7100813.2912828717</v>
      </c>
      <c r="AF32" s="1" t="s">
        <v>3</v>
      </c>
      <c r="AG32" s="1">
        <v>6</v>
      </c>
    </row>
    <row r="33" spans="1:33" ht="15" x14ac:dyDescent="0.2">
      <c r="A33" s="190"/>
      <c r="B33" s="193"/>
      <c r="C33" s="106" t="s">
        <v>37</v>
      </c>
      <c r="D33" s="107">
        <v>5</v>
      </c>
      <c r="E33" s="143">
        <v>75574.549410885127</v>
      </c>
      <c r="F33" s="143">
        <v>49888.419102531683</v>
      </c>
      <c r="G33" s="143">
        <v>34062.210118100564</v>
      </c>
      <c r="H33" s="143">
        <v>27831.114922019926</v>
      </c>
      <c r="I33" s="143">
        <v>33290.773677054662</v>
      </c>
      <c r="J33" s="143">
        <v>38235.993025412143</v>
      </c>
      <c r="K33" s="143">
        <v>71662.276199140862</v>
      </c>
      <c r="L33" s="143">
        <v>11373.694660348214</v>
      </c>
      <c r="M33" s="143">
        <v>28599.462206642718</v>
      </c>
      <c r="N33" s="143">
        <v>29414.014028586404</v>
      </c>
      <c r="O33" s="143">
        <v>29887.925522980011</v>
      </c>
      <c r="P33" s="143">
        <v>30133.561652864741</v>
      </c>
      <c r="Q33" s="143">
        <v>30146.565402601311</v>
      </c>
      <c r="R33" s="143">
        <v>28060.462073118419</v>
      </c>
      <c r="S33" s="143">
        <v>27513.339361546194</v>
      </c>
      <c r="T33" s="143">
        <v>28125.53340230008</v>
      </c>
      <c r="U33" s="143">
        <v>27175.582648658561</v>
      </c>
      <c r="V33" s="143">
        <v>68004.141392371937</v>
      </c>
      <c r="W33" s="143">
        <v>92663.012140846855</v>
      </c>
      <c r="X33" s="143">
        <v>104915.56181460533</v>
      </c>
      <c r="Y33" s="143">
        <v>99226.230899618793</v>
      </c>
      <c r="Z33" s="143">
        <v>78072.636330234905</v>
      </c>
      <c r="AA33" s="143">
        <v>50101.194393038008</v>
      </c>
      <c r="AB33" s="144">
        <v>24956.276327652668</v>
      </c>
      <c r="AC33" s="153">
        <v>5594572.6535657998</v>
      </c>
      <c r="AF33" s="1" t="s">
        <v>2</v>
      </c>
      <c r="AG33" s="1">
        <v>6</v>
      </c>
    </row>
    <row r="34" spans="1:33" ht="15.75" thickBot="1" x14ac:dyDescent="0.25">
      <c r="A34" s="191"/>
      <c r="B34" s="194"/>
      <c r="C34" s="112" t="s">
        <v>34</v>
      </c>
      <c r="D34" s="113">
        <v>30</v>
      </c>
      <c r="E34" s="109">
        <v>2076511.1424565925</v>
      </c>
      <c r="F34" s="109">
        <v>1410182.1429907861</v>
      </c>
      <c r="G34" s="109">
        <v>1073008.3199044787</v>
      </c>
      <c r="H34" s="109">
        <v>1116608.5464811092</v>
      </c>
      <c r="I34" s="109">
        <v>2098707.1681656293</v>
      </c>
      <c r="J34" s="109">
        <v>3659350.7705818922</v>
      </c>
      <c r="K34" s="109">
        <v>5155467.979178993</v>
      </c>
      <c r="L34" s="109">
        <v>901750.58941496431</v>
      </c>
      <c r="M34" s="109">
        <v>1016814.7428239716</v>
      </c>
      <c r="N34" s="109">
        <v>1000903.3542455587</v>
      </c>
      <c r="O34" s="109">
        <v>991643.73524502548</v>
      </c>
      <c r="P34" s="109">
        <v>991687.121661162</v>
      </c>
      <c r="Q34" s="109">
        <v>972302.13164886727</v>
      </c>
      <c r="R34" s="109">
        <v>947180.88141641894</v>
      </c>
      <c r="S34" s="109">
        <v>962655.1169418447</v>
      </c>
      <c r="T34" s="109">
        <v>972716.55689129932</v>
      </c>
      <c r="U34" s="109">
        <v>964057.19325534778</v>
      </c>
      <c r="V34" s="109">
        <v>2902260.0711149946</v>
      </c>
      <c r="W34" s="109">
        <v>3450096.6348697972</v>
      </c>
      <c r="X34" s="109">
        <v>3769272.2536449088</v>
      </c>
      <c r="Y34" s="109">
        <v>3468451.6564959418</v>
      </c>
      <c r="Z34" s="109">
        <v>2789422.1962160352</v>
      </c>
      <c r="AA34" s="109">
        <v>1861315.6893576356</v>
      </c>
      <c r="AB34" s="142">
        <v>1011399.7995996557</v>
      </c>
      <c r="AC34" s="152">
        <v>45563765.794602908</v>
      </c>
      <c r="AD34" s="152"/>
    </row>
    <row r="35" spans="1:33" ht="15" x14ac:dyDescent="0.2">
      <c r="A35" s="192">
        <v>49491</v>
      </c>
      <c r="B35" s="193">
        <v>42929390.440929301</v>
      </c>
      <c r="C35" s="94" t="s">
        <v>35</v>
      </c>
      <c r="D35" s="95">
        <v>20</v>
      </c>
      <c r="E35" s="148">
        <v>59774.293585450192</v>
      </c>
      <c r="F35" s="149">
        <v>40160.632296525968</v>
      </c>
      <c r="G35" s="149">
        <v>30824.25417716234</v>
      </c>
      <c r="H35" s="149">
        <v>36070.961324523676</v>
      </c>
      <c r="I35" s="149">
        <v>83924.430348392765</v>
      </c>
      <c r="J35" s="149">
        <v>175027.48215725756</v>
      </c>
      <c r="K35" s="149">
        <v>214596.10157379348</v>
      </c>
      <c r="L35" s="149">
        <v>24073.203805367015</v>
      </c>
      <c r="M35" s="149">
        <v>24248.076653894452</v>
      </c>
      <c r="N35" s="149">
        <v>24347.126855957369</v>
      </c>
      <c r="O35" s="149">
        <v>24441.487660949475</v>
      </c>
      <c r="P35" s="149">
        <v>24505.104554873385</v>
      </c>
      <c r="Q35" s="149">
        <v>24442.657314052329</v>
      </c>
      <c r="R35" s="149">
        <v>24615.087323696465</v>
      </c>
      <c r="S35" s="149">
        <v>25142.420481035475</v>
      </c>
      <c r="T35" s="149">
        <v>25658.456230994569</v>
      </c>
      <c r="U35" s="149">
        <v>24291.913217601996</v>
      </c>
      <c r="V35" s="149">
        <v>101362.65250144051</v>
      </c>
      <c r="W35" s="149">
        <v>116222.24928241783</v>
      </c>
      <c r="X35" s="149">
        <v>129985.05350860576</v>
      </c>
      <c r="Y35" s="149">
        <v>119273.88598294003</v>
      </c>
      <c r="Z35" s="149">
        <v>95785.779096633589</v>
      </c>
      <c r="AA35" s="149">
        <v>60532.782248075862</v>
      </c>
      <c r="AB35" s="150">
        <v>31249.937512462075</v>
      </c>
      <c r="AC35" s="151">
        <v>30811120.593882084</v>
      </c>
      <c r="AF35" s="1" t="s">
        <v>1</v>
      </c>
      <c r="AG35" s="1">
        <v>7</v>
      </c>
    </row>
    <row r="36" spans="1:33" ht="15" x14ac:dyDescent="0.2">
      <c r="A36" s="190"/>
      <c r="B36" s="193"/>
      <c r="C36" s="100" t="s">
        <v>36</v>
      </c>
      <c r="D36" s="101">
        <v>4</v>
      </c>
      <c r="E36" s="145">
        <v>72767.431362469928</v>
      </c>
      <c r="F36" s="146">
        <v>52550.302250866705</v>
      </c>
      <c r="G36" s="146">
        <v>39320.540906207949</v>
      </c>
      <c r="H36" s="146">
        <v>38351.089339727245</v>
      </c>
      <c r="I36" s="146">
        <v>56074.396116635289</v>
      </c>
      <c r="J36" s="146">
        <v>78150.600429024344</v>
      </c>
      <c r="K36" s="146">
        <v>130221.22684495075</v>
      </c>
      <c r="L36" s="146">
        <v>24276.377536082506</v>
      </c>
      <c r="M36" s="146">
        <v>24059.091931939049</v>
      </c>
      <c r="N36" s="146">
        <v>24266.403151348637</v>
      </c>
      <c r="O36" s="146">
        <v>24384.989756174822</v>
      </c>
      <c r="P36" s="146">
        <v>24429.547597851397</v>
      </c>
      <c r="Q36" s="146">
        <v>24385.390055334108</v>
      </c>
      <c r="R36" s="146">
        <v>24259.626476130939</v>
      </c>
      <c r="S36" s="146">
        <v>24126.306193887693</v>
      </c>
      <c r="T36" s="146">
        <v>24039.923523083402</v>
      </c>
      <c r="U36" s="146">
        <v>23982.626764148688</v>
      </c>
      <c r="V36" s="146">
        <v>81665.709635910578</v>
      </c>
      <c r="W36" s="146">
        <v>98271.250639033751</v>
      </c>
      <c r="X36" s="146">
        <v>109105.55953971314</v>
      </c>
      <c r="Y36" s="146">
        <v>101176.0072211378</v>
      </c>
      <c r="Z36" s="146">
        <v>81804.550753875024</v>
      </c>
      <c r="AA36" s="146">
        <v>57488.953093618824</v>
      </c>
      <c r="AB36" s="147">
        <v>32124.264478448593</v>
      </c>
      <c r="AC36" s="152">
        <v>5085128.6623904044</v>
      </c>
      <c r="AF36" s="1" t="s">
        <v>3</v>
      </c>
      <c r="AG36" s="1">
        <v>7</v>
      </c>
    </row>
    <row r="37" spans="1:33" ht="15" x14ac:dyDescent="0.2">
      <c r="A37" s="190"/>
      <c r="B37" s="193"/>
      <c r="C37" s="106" t="s">
        <v>37</v>
      </c>
      <c r="D37" s="107">
        <v>7</v>
      </c>
      <c r="E37" s="143">
        <v>66459.505460840213</v>
      </c>
      <c r="F37" s="143">
        <v>44321.659151366104</v>
      </c>
      <c r="G37" s="143">
        <v>30274.111169840085</v>
      </c>
      <c r="H37" s="143">
        <v>24094.95632277169</v>
      </c>
      <c r="I37" s="143">
        <v>28215.45623919979</v>
      </c>
      <c r="J37" s="143">
        <v>32871.102971615204</v>
      </c>
      <c r="K37" s="143">
        <v>64453.318493961866</v>
      </c>
      <c r="L37" s="143">
        <v>4742.7997833184027</v>
      </c>
      <c r="M37" s="143">
        <v>23260.333110931355</v>
      </c>
      <c r="N37" s="143">
        <v>24128.363548472818</v>
      </c>
      <c r="O37" s="143">
        <v>24355.769407758835</v>
      </c>
      <c r="P37" s="143">
        <v>25721.401119171998</v>
      </c>
      <c r="Q37" s="143">
        <v>24603.293602520116</v>
      </c>
      <c r="R37" s="143">
        <v>24533.712689903812</v>
      </c>
      <c r="S37" s="143">
        <v>23916.793994294658</v>
      </c>
      <c r="T37" s="143">
        <v>23194.540199038405</v>
      </c>
      <c r="U37" s="143">
        <v>22818.792410698981</v>
      </c>
      <c r="V37" s="143">
        <v>64934.449682544277</v>
      </c>
      <c r="W37" s="143">
        <v>85141.286489560691</v>
      </c>
      <c r="X37" s="143">
        <v>102168.38449118368</v>
      </c>
      <c r="Y37" s="143">
        <v>95866.404600507245</v>
      </c>
      <c r="Z37" s="143">
        <v>75727.746240888417</v>
      </c>
      <c r="AA37" s="143">
        <v>46712.769493529398</v>
      </c>
      <c r="AB37" s="144">
        <v>22217.504277055577</v>
      </c>
      <c r="AC37" s="153">
        <v>7033141.1846568156</v>
      </c>
      <c r="AF37" s="1" t="s">
        <v>2</v>
      </c>
      <c r="AG37" s="1">
        <v>7</v>
      </c>
    </row>
    <row r="38" spans="1:33" ht="15.75" thickBot="1" x14ac:dyDescent="0.25">
      <c r="A38" s="191"/>
      <c r="B38" s="194"/>
      <c r="C38" s="112" t="s">
        <v>34</v>
      </c>
      <c r="D38" s="113">
        <v>31</v>
      </c>
      <c r="E38" s="109">
        <v>1951772.135384765</v>
      </c>
      <c r="F38" s="109">
        <v>1323665.468993549</v>
      </c>
      <c r="G38" s="109">
        <v>985686.02535695932</v>
      </c>
      <c r="H38" s="109">
        <v>1043488.2781087842</v>
      </c>
      <c r="I38" s="109">
        <v>2100294.385108795</v>
      </c>
      <c r="J38" s="109">
        <v>4043249.7656625551</v>
      </c>
      <c r="K38" s="109">
        <v>5263980.1683134064</v>
      </c>
      <c r="L38" s="109">
        <v>611769.18473489909</v>
      </c>
      <c r="M38" s="109">
        <v>744020.2325821647</v>
      </c>
      <c r="N38" s="109">
        <v>752906.69456385169</v>
      </c>
      <c r="O38" s="109">
        <v>756860.09809800063</v>
      </c>
      <c r="P38" s="109">
        <v>767870.08932307735</v>
      </c>
      <c r="Q38" s="109">
        <v>758617.76172002382</v>
      </c>
      <c r="R38" s="109">
        <v>761076.24120777973</v>
      </c>
      <c r="S38" s="109">
        <v>766771.19235632289</v>
      </c>
      <c r="T38" s="109">
        <v>771690.6001054938</v>
      </c>
      <c r="U38" s="109">
        <v>741500.31828352751</v>
      </c>
      <c r="V38" s="109">
        <v>2808457.0363502624</v>
      </c>
      <c r="W38" s="109">
        <v>3313518.9936314165</v>
      </c>
      <c r="X38" s="109">
        <v>3751301.9997692537</v>
      </c>
      <c r="Y38" s="109">
        <v>3461246.5807469022</v>
      </c>
      <c r="Z38" s="109">
        <v>2773028.0086343912</v>
      </c>
      <c r="AA38" s="109">
        <v>1767600.8437906986</v>
      </c>
      <c r="AB38" s="142">
        <v>909018.33810242498</v>
      </c>
      <c r="AC38" s="152">
        <v>42929390.440929301</v>
      </c>
      <c r="AD38" s="152"/>
    </row>
    <row r="39" spans="1:33" ht="15" x14ac:dyDescent="0.2">
      <c r="A39" s="192">
        <v>49522</v>
      </c>
      <c r="B39" s="193">
        <v>51656919.901567839</v>
      </c>
      <c r="C39" s="94" t="s">
        <v>35</v>
      </c>
      <c r="D39" s="95">
        <v>21</v>
      </c>
      <c r="E39" s="148">
        <v>63951.832368492964</v>
      </c>
      <c r="F39" s="149">
        <v>43440.426169595623</v>
      </c>
      <c r="G39" s="149">
        <v>34958.117730786544</v>
      </c>
      <c r="H39" s="149">
        <v>41770.99171843566</v>
      </c>
      <c r="I39" s="149">
        <v>100840.15992926866</v>
      </c>
      <c r="J39" s="149">
        <v>207957.18880160776</v>
      </c>
      <c r="K39" s="149">
        <v>238721.17526953277</v>
      </c>
      <c r="L39" s="149">
        <v>37511.93812567884</v>
      </c>
      <c r="M39" s="149">
        <v>38496.868755374788</v>
      </c>
      <c r="N39" s="149">
        <v>38991.665971043534</v>
      </c>
      <c r="O39" s="149">
        <v>39543.837834326456</v>
      </c>
      <c r="P39" s="149">
        <v>39818.518919941067</v>
      </c>
      <c r="Q39" s="149">
        <v>39522.205009251549</v>
      </c>
      <c r="R39" s="149">
        <v>36885.06047791028</v>
      </c>
      <c r="S39" s="149">
        <v>42817.288763961784</v>
      </c>
      <c r="T39" s="149">
        <v>39008.498352222392</v>
      </c>
      <c r="U39" s="149">
        <v>38738.868410635696</v>
      </c>
      <c r="V39" s="149">
        <v>107850.98542295303</v>
      </c>
      <c r="W39" s="149">
        <v>128333.55824449651</v>
      </c>
      <c r="X39" s="149">
        <v>138444.7311147406</v>
      </c>
      <c r="Y39" s="149">
        <v>126923.6412217711</v>
      </c>
      <c r="Z39" s="149">
        <v>101297.77471911612</v>
      </c>
      <c r="AA39" s="149">
        <v>64550.618267085869</v>
      </c>
      <c r="AB39" s="150">
        <v>34228.039439981083</v>
      </c>
      <c r="AC39" s="151">
        <v>38316683.811802424</v>
      </c>
      <c r="AF39" s="1" t="s">
        <v>1</v>
      </c>
      <c r="AG39" s="1">
        <v>8</v>
      </c>
    </row>
    <row r="40" spans="1:33" ht="15" x14ac:dyDescent="0.2">
      <c r="A40" s="190"/>
      <c r="B40" s="193"/>
      <c r="C40" s="100" t="s">
        <v>36</v>
      </c>
      <c r="D40" s="101">
        <v>4</v>
      </c>
      <c r="E40" s="145">
        <v>80465.026882164253</v>
      </c>
      <c r="F40" s="146">
        <v>58041.32839248774</v>
      </c>
      <c r="G40" s="146">
        <v>45790.530095589187</v>
      </c>
      <c r="H40" s="146">
        <v>45935.586403112553</v>
      </c>
      <c r="I40" s="146">
        <v>68512.55228907142</v>
      </c>
      <c r="J40" s="146">
        <v>96257.445243966038</v>
      </c>
      <c r="K40" s="146">
        <v>152914.37352032354</v>
      </c>
      <c r="L40" s="146">
        <v>35909.023436143085</v>
      </c>
      <c r="M40" s="146">
        <v>37582.070392451387</v>
      </c>
      <c r="N40" s="146">
        <v>38687.820299033425</v>
      </c>
      <c r="O40" s="146">
        <v>39380.836494419404</v>
      </c>
      <c r="P40" s="146">
        <v>39705.459191961127</v>
      </c>
      <c r="Q40" s="146">
        <v>39388.804390964884</v>
      </c>
      <c r="R40" s="146">
        <v>38547.94841670501</v>
      </c>
      <c r="S40" s="146">
        <v>37681.249736363185</v>
      </c>
      <c r="T40" s="146">
        <v>37147.947453136105</v>
      </c>
      <c r="U40" s="146">
        <v>36745.411012886354</v>
      </c>
      <c r="V40" s="146">
        <v>88280.568894669108</v>
      </c>
      <c r="W40" s="146">
        <v>108748.19437219473</v>
      </c>
      <c r="X40" s="146">
        <v>115935.74921466285</v>
      </c>
      <c r="Y40" s="146">
        <v>106851.96406442512</v>
      </c>
      <c r="Z40" s="146">
        <v>86938.826028761265</v>
      </c>
      <c r="AA40" s="146">
        <v>60940.567758051409</v>
      </c>
      <c r="AB40" s="147">
        <v>35790.908390774443</v>
      </c>
      <c r="AC40" s="152">
        <v>6128720.7694972698</v>
      </c>
      <c r="AF40" s="1" t="s">
        <v>3</v>
      </c>
      <c r="AG40" s="1">
        <v>8</v>
      </c>
    </row>
    <row r="41" spans="1:33" ht="15" x14ac:dyDescent="0.2">
      <c r="A41" s="190"/>
      <c r="B41" s="193"/>
      <c r="C41" s="106" t="s">
        <v>37</v>
      </c>
      <c r="D41" s="107">
        <v>6</v>
      </c>
      <c r="E41" s="143">
        <v>72866.946232176051</v>
      </c>
      <c r="F41" s="143">
        <v>48863.467258305442</v>
      </c>
      <c r="G41" s="143">
        <v>35077.623739670154</v>
      </c>
      <c r="H41" s="143">
        <v>29380.148252995743</v>
      </c>
      <c r="I41" s="143">
        <v>35586.753053126326</v>
      </c>
      <c r="J41" s="143">
        <v>45608.253377840148</v>
      </c>
      <c r="K41" s="143">
        <v>73894.358869396558</v>
      </c>
      <c r="L41" s="143">
        <v>10267.865650833905</v>
      </c>
      <c r="M41" s="143">
        <v>34286.435689378362</v>
      </c>
      <c r="N41" s="143">
        <v>35994.494664345111</v>
      </c>
      <c r="O41" s="143">
        <v>36318.290612054829</v>
      </c>
      <c r="P41" s="143">
        <v>36562.729162148957</v>
      </c>
      <c r="Q41" s="143">
        <v>36289.785644540512</v>
      </c>
      <c r="R41" s="143">
        <v>36292.77435049694</v>
      </c>
      <c r="S41" s="143">
        <v>35505.11095478887</v>
      </c>
      <c r="T41" s="143">
        <v>34472.679460409476</v>
      </c>
      <c r="U41" s="143">
        <v>34021.605766682951</v>
      </c>
      <c r="V41" s="143">
        <v>70064.412528921166</v>
      </c>
      <c r="W41" s="143">
        <v>95668.106005988142</v>
      </c>
      <c r="X41" s="143">
        <v>110520.96336624461</v>
      </c>
      <c r="Y41" s="143">
        <v>103102.52470720567</v>
      </c>
      <c r="Z41" s="143">
        <v>80562.030454776585</v>
      </c>
      <c r="AA41" s="143">
        <v>48053.114340747685</v>
      </c>
      <c r="AB41" s="144">
        <v>22658.745901616534</v>
      </c>
      <c r="AC41" s="153">
        <v>7211515.3202681439</v>
      </c>
      <c r="AF41" s="1" t="s">
        <v>2</v>
      </c>
      <c r="AG41" s="1">
        <v>8</v>
      </c>
    </row>
    <row r="42" spans="1:33" ht="15.75" thickBot="1" x14ac:dyDescent="0.25">
      <c r="A42" s="191"/>
      <c r="B42" s="194"/>
      <c r="C42" s="112" t="s">
        <v>34</v>
      </c>
      <c r="D42" s="113">
        <v>31</v>
      </c>
      <c r="E42" s="109">
        <v>2102050.2646600655</v>
      </c>
      <c r="F42" s="109">
        <v>1437595.0666812917</v>
      </c>
      <c r="G42" s="109">
        <v>1127748.3351668951</v>
      </c>
      <c r="H42" s="109">
        <v>1237214.0612175735</v>
      </c>
      <c r="I42" s="109">
        <v>2605214.0859896853</v>
      </c>
      <c r="J42" s="109">
        <v>5025780.2660766672</v>
      </c>
      <c r="K42" s="109">
        <v>6068168.3279578621</v>
      </c>
      <c r="L42" s="109">
        <v>992993.98828883143</v>
      </c>
      <c r="M42" s="109">
        <v>1164481.1395689463</v>
      </c>
      <c r="N42" s="109">
        <v>1189543.2345741186</v>
      </c>
      <c r="O42" s="109">
        <v>1205853.6841708622</v>
      </c>
      <c r="P42" s="109">
        <v>1214387.1090595005</v>
      </c>
      <c r="Q42" s="109">
        <v>1205260.2366253852</v>
      </c>
      <c r="R42" s="109">
        <v>1146534.7098059175</v>
      </c>
      <c r="S42" s="109">
        <v>1262918.7287173832</v>
      </c>
      <c r="T42" s="109">
        <v>1174606.3319716717</v>
      </c>
      <c r="U42" s="109">
        <v>1164627.5152749927</v>
      </c>
      <c r="V42" s="109">
        <v>3038379.4446342168</v>
      </c>
      <c r="W42" s="109">
        <v>3704006.1366591346</v>
      </c>
      <c r="X42" s="109">
        <v>4034208.1304656714</v>
      </c>
      <c r="Y42" s="109">
        <v>3711419.4701581276</v>
      </c>
      <c r="Z42" s="109">
        <v>2958380.7559451428</v>
      </c>
      <c r="AA42" s="109">
        <v>1887643.9406854948</v>
      </c>
      <c r="AB42" s="142">
        <v>997904.93721239967</v>
      </c>
      <c r="AC42" s="152">
        <v>51656919.901567839</v>
      </c>
      <c r="AD42" s="152"/>
    </row>
    <row r="43" spans="1:33" ht="15" x14ac:dyDescent="0.2">
      <c r="A43" s="192">
        <v>49553</v>
      </c>
      <c r="B43" s="193">
        <v>42421384.359346882</v>
      </c>
      <c r="C43" s="94" t="s">
        <v>35</v>
      </c>
      <c r="D43" s="95">
        <v>20</v>
      </c>
      <c r="E43" s="148">
        <v>53010.490452745711</v>
      </c>
      <c r="F43" s="149">
        <v>33008.417701067789</v>
      </c>
      <c r="G43" s="149">
        <v>25238.587053681902</v>
      </c>
      <c r="H43" s="149">
        <v>32544.619174689913</v>
      </c>
      <c r="I43" s="149">
        <v>91161.776916968432</v>
      </c>
      <c r="J43" s="149">
        <v>195683.73426518033</v>
      </c>
      <c r="K43" s="149">
        <v>225475.09497841267</v>
      </c>
      <c r="L43" s="149">
        <v>24861.137393692439</v>
      </c>
      <c r="M43" s="149">
        <v>25000.461447227623</v>
      </c>
      <c r="N43" s="149">
        <v>25074.986532238621</v>
      </c>
      <c r="O43" s="149">
        <v>25156.603874539614</v>
      </c>
      <c r="P43" s="149">
        <v>25199.619261102158</v>
      </c>
      <c r="Q43" s="149">
        <v>25139.102863184562</v>
      </c>
      <c r="R43" s="149">
        <v>25610.391757521458</v>
      </c>
      <c r="S43" s="149">
        <v>25095.154432577176</v>
      </c>
      <c r="T43" s="149">
        <v>25089.690987910541</v>
      </c>
      <c r="U43" s="149">
        <v>25059.496997379298</v>
      </c>
      <c r="V43" s="149">
        <v>103861.95520866953</v>
      </c>
      <c r="W43" s="149">
        <v>124344.74951218074</v>
      </c>
      <c r="X43" s="149">
        <v>127656.13774854285</v>
      </c>
      <c r="Y43" s="149">
        <v>115823.27249486563</v>
      </c>
      <c r="Z43" s="149">
        <v>90751.616681561645</v>
      </c>
      <c r="AA43" s="149">
        <v>54599.844876592782</v>
      </c>
      <c r="AB43" s="150">
        <v>25364.218988599019</v>
      </c>
      <c r="AC43" s="151">
        <v>30996223.232022651</v>
      </c>
      <c r="AF43" s="1" t="s">
        <v>1</v>
      </c>
      <c r="AG43" s="1">
        <v>9</v>
      </c>
    </row>
    <row r="44" spans="1:33" ht="15" x14ac:dyDescent="0.2">
      <c r="A44" s="190"/>
      <c r="B44" s="193"/>
      <c r="C44" s="100" t="s">
        <v>36</v>
      </c>
      <c r="D44" s="101">
        <v>5</v>
      </c>
      <c r="E44" s="145">
        <v>72331.897918078728</v>
      </c>
      <c r="F44" s="146">
        <v>50398.452605297622</v>
      </c>
      <c r="G44" s="146">
        <v>39140.009072419729</v>
      </c>
      <c r="H44" s="146">
        <v>38459.946362545488</v>
      </c>
      <c r="I44" s="146">
        <v>62076.625588259652</v>
      </c>
      <c r="J44" s="146">
        <v>88004.474327962234</v>
      </c>
      <c r="K44" s="146">
        <v>146649.28308791074</v>
      </c>
      <c r="L44" s="146">
        <v>24658.055938497229</v>
      </c>
      <c r="M44" s="146">
        <v>24909.575633791017</v>
      </c>
      <c r="N44" s="146">
        <v>25055.495234307549</v>
      </c>
      <c r="O44" s="146">
        <v>25147.043008986559</v>
      </c>
      <c r="P44" s="146">
        <v>25180.081430193433</v>
      </c>
      <c r="Q44" s="146">
        <v>25130.213764152533</v>
      </c>
      <c r="R44" s="146">
        <v>25011.861013489241</v>
      </c>
      <c r="S44" s="146">
        <v>24897.621720036394</v>
      </c>
      <c r="T44" s="146">
        <v>24824.678968783814</v>
      </c>
      <c r="U44" s="146">
        <v>24774.220368759801</v>
      </c>
      <c r="V44" s="146">
        <v>83663.101413166223</v>
      </c>
      <c r="W44" s="146">
        <v>105784.10646588873</v>
      </c>
      <c r="X44" s="146">
        <v>107476.33654701138</v>
      </c>
      <c r="Y44" s="146">
        <v>97846.855994987432</v>
      </c>
      <c r="Z44" s="146">
        <v>78680.191950191409</v>
      </c>
      <c r="AA44" s="146">
        <v>52029.197141908153</v>
      </c>
      <c r="AB44" s="147">
        <v>28090.530458702942</v>
      </c>
      <c r="AC44" s="152">
        <v>6501099.2800766397</v>
      </c>
      <c r="AF44" s="1" t="s">
        <v>3</v>
      </c>
      <c r="AG44" s="1">
        <v>9</v>
      </c>
    </row>
    <row r="45" spans="1:33" ht="15" x14ac:dyDescent="0.2">
      <c r="A45" s="190"/>
      <c r="B45" s="193"/>
      <c r="C45" s="106" t="s">
        <v>37</v>
      </c>
      <c r="D45" s="107">
        <v>5</v>
      </c>
      <c r="E45" s="143">
        <v>67684.121353884912</v>
      </c>
      <c r="F45" s="143">
        <v>41478.743091672157</v>
      </c>
      <c r="G45" s="143">
        <v>27514.782987949748</v>
      </c>
      <c r="H45" s="143">
        <v>20658.702763834892</v>
      </c>
      <c r="I45" s="143">
        <v>25066.493549197727</v>
      </c>
      <c r="J45" s="143">
        <v>30851.804854207312</v>
      </c>
      <c r="K45" s="143">
        <v>65771.133488732507</v>
      </c>
      <c r="L45" s="143">
        <v>1894.1755619542903</v>
      </c>
      <c r="M45" s="143">
        <v>24433.125693539969</v>
      </c>
      <c r="N45" s="143">
        <v>24625.749407813066</v>
      </c>
      <c r="O45" s="143">
        <v>24737.303791375292</v>
      </c>
      <c r="P45" s="143">
        <v>24795.347223482186</v>
      </c>
      <c r="Q45" s="143">
        <v>24787.423494959177</v>
      </c>
      <c r="R45" s="143">
        <v>24724.09493129094</v>
      </c>
      <c r="S45" s="143">
        <v>24623.732561364897</v>
      </c>
      <c r="T45" s="143">
        <v>24532.631385909412</v>
      </c>
      <c r="U45" s="143">
        <v>24505.366579549769</v>
      </c>
      <c r="V45" s="143">
        <v>64422.189204221002</v>
      </c>
      <c r="W45" s="143">
        <v>93007.387379604465</v>
      </c>
      <c r="X45" s="143">
        <v>102008.95328729234</v>
      </c>
      <c r="Y45" s="143">
        <v>94645.546233995614</v>
      </c>
      <c r="Z45" s="143">
        <v>72677.324061532941</v>
      </c>
      <c r="AA45" s="143">
        <v>40403.918367972663</v>
      </c>
      <c r="AB45" s="144">
        <v>14962.318194181284</v>
      </c>
      <c r="AC45" s="153">
        <v>4924061.847247594</v>
      </c>
      <c r="AF45" s="1" t="s">
        <v>2</v>
      </c>
      <c r="AG45" s="1">
        <v>9</v>
      </c>
    </row>
    <row r="46" spans="1:33" ht="15.75" thickBot="1" x14ac:dyDescent="0.25">
      <c r="A46" s="191"/>
      <c r="B46" s="194"/>
      <c r="C46" s="112" t="s">
        <v>34</v>
      </c>
      <c r="D46" s="113">
        <v>30</v>
      </c>
      <c r="E46" s="109">
        <v>1760289.9054147324</v>
      </c>
      <c r="F46" s="109">
        <v>1119554.3325062047</v>
      </c>
      <c r="G46" s="109">
        <v>838045.7013754854</v>
      </c>
      <c r="H46" s="109">
        <v>946485.62912570022</v>
      </c>
      <c r="I46" s="109">
        <v>2258951.1340266555</v>
      </c>
      <c r="J46" s="109">
        <v>4507956.081214454</v>
      </c>
      <c r="K46" s="109">
        <v>5571603.9824514696</v>
      </c>
      <c r="L46" s="109">
        <v>629983.90537610638</v>
      </c>
      <c r="M46" s="109">
        <v>746722.73558120744</v>
      </c>
      <c r="N46" s="109">
        <v>749905.95385537553</v>
      </c>
      <c r="O46" s="109">
        <v>752553.81149260153</v>
      </c>
      <c r="P46" s="109">
        <v>753869.52849042125</v>
      </c>
      <c r="Q46" s="109">
        <v>752370.24355924979</v>
      </c>
      <c r="R46" s="109">
        <v>760887.61487433012</v>
      </c>
      <c r="S46" s="109">
        <v>749509.86005855002</v>
      </c>
      <c r="T46" s="109">
        <v>748580.37153167697</v>
      </c>
      <c r="U46" s="109">
        <v>747587.87468913372</v>
      </c>
      <c r="V46" s="109">
        <v>2817665.557260327</v>
      </c>
      <c r="W46" s="109">
        <v>3480852.4594710809</v>
      </c>
      <c r="X46" s="109">
        <v>3600549.2041423754</v>
      </c>
      <c r="Y46" s="109">
        <v>3278927.4610422277</v>
      </c>
      <c r="Z46" s="109">
        <v>2571819.9136898546</v>
      </c>
      <c r="AA46" s="109">
        <v>1554162.4750812596</v>
      </c>
      <c r="AB46" s="142">
        <v>722548.62303640158</v>
      </c>
      <c r="AC46" s="152">
        <v>42421384.359346882</v>
      </c>
      <c r="AD46" s="152"/>
    </row>
    <row r="47" spans="1:33" ht="15" x14ac:dyDescent="0.2">
      <c r="A47" s="192">
        <v>49583</v>
      </c>
      <c r="B47" s="193">
        <v>48945592.073481917</v>
      </c>
      <c r="C47" s="94" t="s">
        <v>35</v>
      </c>
      <c r="D47" s="95">
        <v>22</v>
      </c>
      <c r="E47" s="148">
        <v>60071.020000639932</v>
      </c>
      <c r="F47" s="149">
        <v>39216.760882199276</v>
      </c>
      <c r="G47" s="149">
        <v>30779.325582201596</v>
      </c>
      <c r="H47" s="149">
        <v>37892.250706903214</v>
      </c>
      <c r="I47" s="149">
        <v>93287.676882753556</v>
      </c>
      <c r="J47" s="149">
        <v>185659.55128147363</v>
      </c>
      <c r="K47" s="149">
        <v>224415.45303773327</v>
      </c>
      <c r="L47" s="149">
        <v>34074.048404345267</v>
      </c>
      <c r="M47" s="149">
        <v>34788.180752361244</v>
      </c>
      <c r="N47" s="149">
        <v>35186.921528164858</v>
      </c>
      <c r="O47" s="149">
        <v>35640.847867377815</v>
      </c>
      <c r="P47" s="149">
        <v>35899.859372474217</v>
      </c>
      <c r="Q47" s="149">
        <v>35652.218778413328</v>
      </c>
      <c r="R47" s="149">
        <v>35314.509431884151</v>
      </c>
      <c r="S47" s="149">
        <v>35377.425394151622</v>
      </c>
      <c r="T47" s="149">
        <v>35338.074059925217</v>
      </c>
      <c r="U47" s="149">
        <v>35159.433669969498</v>
      </c>
      <c r="V47" s="149">
        <v>115719.99626292115</v>
      </c>
      <c r="W47" s="149">
        <v>132530.16696412463</v>
      </c>
      <c r="X47" s="149">
        <v>132330.67065205937</v>
      </c>
      <c r="Y47" s="149">
        <v>120339.80961983395</v>
      </c>
      <c r="Z47" s="149">
        <v>95308.063245868063</v>
      </c>
      <c r="AA47" s="149">
        <v>59447.568391142377</v>
      </c>
      <c r="AB47" s="150">
        <v>29950.418097526584</v>
      </c>
      <c r="AC47" s="151">
        <v>37606365.519061856</v>
      </c>
      <c r="AF47" s="1" t="s">
        <v>1</v>
      </c>
      <c r="AG47" s="1">
        <v>10</v>
      </c>
    </row>
    <row r="48" spans="1:33" ht="15" x14ac:dyDescent="0.2">
      <c r="A48" s="190"/>
      <c r="B48" s="193"/>
      <c r="C48" s="100" t="s">
        <v>36</v>
      </c>
      <c r="D48" s="101">
        <v>4</v>
      </c>
      <c r="E48" s="145">
        <v>78381.68528373458</v>
      </c>
      <c r="F48" s="146">
        <v>56155.575418681648</v>
      </c>
      <c r="G48" s="146">
        <v>44309.558240452883</v>
      </c>
      <c r="H48" s="146">
        <v>44842.185899182958</v>
      </c>
      <c r="I48" s="146">
        <v>67593.130438454638</v>
      </c>
      <c r="J48" s="146">
        <v>92194.281353328552</v>
      </c>
      <c r="K48" s="146">
        <v>150680.2876537448</v>
      </c>
      <c r="L48" s="146">
        <v>32925.060627055034</v>
      </c>
      <c r="M48" s="146">
        <v>34146.581529958821</v>
      </c>
      <c r="N48" s="146">
        <v>34870.455946582784</v>
      </c>
      <c r="O48" s="146">
        <v>35343.945275999897</v>
      </c>
      <c r="P48" s="146">
        <v>35558.062246273563</v>
      </c>
      <c r="Q48" s="146">
        <v>35387.380310935208</v>
      </c>
      <c r="R48" s="146">
        <v>34739.082454193704</v>
      </c>
      <c r="S48" s="146">
        <v>34202.513068832843</v>
      </c>
      <c r="T48" s="146">
        <v>33855.935612463174</v>
      </c>
      <c r="U48" s="146">
        <v>33584.483975557101</v>
      </c>
      <c r="V48" s="146">
        <v>90970.937732391976</v>
      </c>
      <c r="W48" s="146">
        <v>111846.11544481892</v>
      </c>
      <c r="X48" s="146">
        <v>110642.21742480253</v>
      </c>
      <c r="Y48" s="146">
        <v>100710.65687443827</v>
      </c>
      <c r="Z48" s="146">
        <v>80904.605527065069</v>
      </c>
      <c r="AA48" s="146">
        <v>54709.215222878185</v>
      </c>
      <c r="AB48" s="147">
        <v>30091.755806087524</v>
      </c>
      <c r="AC48" s="152">
        <v>5834582.8374716584</v>
      </c>
      <c r="AF48" s="1" t="s">
        <v>3</v>
      </c>
      <c r="AG48" s="1">
        <v>10</v>
      </c>
    </row>
    <row r="49" spans="1:33" ht="15" x14ac:dyDescent="0.2">
      <c r="A49" s="190"/>
      <c r="B49" s="193"/>
      <c r="C49" s="106" t="s">
        <v>37</v>
      </c>
      <c r="D49" s="107">
        <v>5</v>
      </c>
      <c r="E49" s="143">
        <v>67997.50122556476</v>
      </c>
      <c r="F49" s="143">
        <v>42248.684076887759</v>
      </c>
      <c r="G49" s="143">
        <v>28208.939328308781</v>
      </c>
      <c r="H49" s="143">
        <v>21916.69199843792</v>
      </c>
      <c r="I49" s="143">
        <v>26642.125755883571</v>
      </c>
      <c r="J49" s="143">
        <v>30595.775491973622</v>
      </c>
      <c r="K49" s="143">
        <v>66560.756877199994</v>
      </c>
      <c r="L49" s="143">
        <v>6523.2638808277561</v>
      </c>
      <c r="M49" s="143">
        <v>31901.517939735826</v>
      </c>
      <c r="N49" s="143">
        <v>32852.044733033566</v>
      </c>
      <c r="O49" s="143">
        <v>33425.671287811638</v>
      </c>
      <c r="P49" s="143">
        <v>33716.826580981979</v>
      </c>
      <c r="Q49" s="143">
        <v>33741.422714171335</v>
      </c>
      <c r="R49" s="143">
        <v>33407.186782244105</v>
      </c>
      <c r="S49" s="143">
        <v>32909.474076167426</v>
      </c>
      <c r="T49" s="143">
        <v>32567.399474441099</v>
      </c>
      <c r="U49" s="143">
        <v>32488.9718501848</v>
      </c>
      <c r="V49" s="143">
        <v>76904.627878190367</v>
      </c>
      <c r="W49" s="143">
        <v>100228.46509171085</v>
      </c>
      <c r="X49" s="143">
        <v>105186.88129842999</v>
      </c>
      <c r="Y49" s="143">
        <v>95629.591951737399</v>
      </c>
      <c r="Z49" s="143">
        <v>73497.920956005983</v>
      </c>
      <c r="AA49" s="143">
        <v>43445.368225122904</v>
      </c>
      <c r="AB49" s="144">
        <v>18331.633914628259</v>
      </c>
      <c r="AC49" s="153">
        <v>5504643.7169484096</v>
      </c>
      <c r="AF49" s="1" t="s">
        <v>2</v>
      </c>
      <c r="AG49" s="1">
        <v>10</v>
      </c>
    </row>
    <row r="50" spans="1:33" ht="15.75" thickBot="1" x14ac:dyDescent="0.25">
      <c r="A50" s="191"/>
      <c r="B50" s="194"/>
      <c r="C50" s="112" t="s">
        <v>34</v>
      </c>
      <c r="D50" s="113">
        <v>31</v>
      </c>
      <c r="E50" s="109">
        <v>1975076.6872768407</v>
      </c>
      <c r="F50" s="109">
        <v>1298634.4614675494</v>
      </c>
      <c r="G50" s="109">
        <v>995428.09241179051</v>
      </c>
      <c r="H50" s="109">
        <v>1122581.719140792</v>
      </c>
      <c r="I50" s="109">
        <v>2455912.0419538147</v>
      </c>
      <c r="J50" s="109">
        <v>4606266.1310656015</v>
      </c>
      <c r="K50" s="109">
        <v>5872664.9018311109</v>
      </c>
      <c r="L50" s="109">
        <v>913945.62680795486</v>
      </c>
      <c r="M50" s="109">
        <v>1061433.8923704617</v>
      </c>
      <c r="N50" s="109">
        <v>1077854.3210711258</v>
      </c>
      <c r="O50" s="109">
        <v>1092602.7906253696</v>
      </c>
      <c r="P50" s="109">
        <v>1100613.2880844369</v>
      </c>
      <c r="Q50" s="109">
        <v>1094605.4479396907</v>
      </c>
      <c r="R50" s="109">
        <v>1082911.4712294466</v>
      </c>
      <c r="S50" s="109">
        <v>1079660.7813275042</v>
      </c>
      <c r="T50" s="109">
        <v>1075698.3691404131</v>
      </c>
      <c r="U50" s="109">
        <v>1070290.3358924815</v>
      </c>
      <c r="V50" s="109">
        <v>3294246.8081047852</v>
      </c>
      <c r="W50" s="109">
        <v>3864190.4604485719</v>
      </c>
      <c r="X50" s="109">
        <v>3879778.030536666</v>
      </c>
      <c r="Y50" s="109">
        <v>3528466.3988927868</v>
      </c>
      <c r="Z50" s="109">
        <v>2787885.4182973877</v>
      </c>
      <c r="AA50" s="109">
        <v>1743910.2066222597</v>
      </c>
      <c r="AB50" s="142">
        <v>870934.39094307623</v>
      </c>
      <c r="AC50" s="152">
        <v>48945592.073481925</v>
      </c>
      <c r="AD50" s="152"/>
    </row>
    <row r="51" spans="1:33" ht="15" x14ac:dyDescent="0.2">
      <c r="A51" s="192">
        <v>49614</v>
      </c>
      <c r="B51" s="193">
        <v>43640056.69918181</v>
      </c>
      <c r="C51" s="94" t="s">
        <v>35</v>
      </c>
      <c r="D51" s="95">
        <v>20</v>
      </c>
      <c r="E51" s="148">
        <v>59981.242895090174</v>
      </c>
      <c r="F51" s="149">
        <v>39277.300359290668</v>
      </c>
      <c r="G51" s="149">
        <v>30566.446637800465</v>
      </c>
      <c r="H51" s="149">
        <v>37614.159428294064</v>
      </c>
      <c r="I51" s="149">
        <v>88748.23483820408</v>
      </c>
      <c r="J51" s="149">
        <v>169687.42552856824</v>
      </c>
      <c r="K51" s="149">
        <v>220342.60152424936</v>
      </c>
      <c r="L51" s="149">
        <v>28220.798386152703</v>
      </c>
      <c r="M51" s="149">
        <v>28560.125328924438</v>
      </c>
      <c r="N51" s="149">
        <v>28734.563541432159</v>
      </c>
      <c r="O51" s="149">
        <v>28912.389077282653</v>
      </c>
      <c r="P51" s="149">
        <v>29035.432576892315</v>
      </c>
      <c r="Q51" s="149">
        <v>28945.653387195995</v>
      </c>
      <c r="R51" s="149">
        <v>28801.923002904601</v>
      </c>
      <c r="S51" s="149">
        <v>28844.267018995732</v>
      </c>
      <c r="T51" s="149">
        <v>28806.647407637342</v>
      </c>
      <c r="U51" s="149">
        <v>28732.851689151961</v>
      </c>
      <c r="V51" s="149">
        <v>116769.16319610653</v>
      </c>
      <c r="W51" s="149">
        <v>130496.55142948413</v>
      </c>
      <c r="X51" s="149">
        <v>129122.40121400487</v>
      </c>
      <c r="Y51" s="149">
        <v>116885.39325987569</v>
      </c>
      <c r="Z51" s="149">
        <v>91884.174325317319</v>
      </c>
      <c r="AA51" s="149">
        <v>57801.886081461285</v>
      </c>
      <c r="AB51" s="150">
        <v>28802.775579690289</v>
      </c>
      <c r="AC51" s="151">
        <v>32111488.154280141</v>
      </c>
      <c r="AF51" s="1" t="s">
        <v>1</v>
      </c>
      <c r="AG51" s="1">
        <v>11</v>
      </c>
    </row>
    <row r="52" spans="1:33" ht="15" x14ac:dyDescent="0.2">
      <c r="A52" s="190"/>
      <c r="B52" s="193"/>
      <c r="C52" s="100" t="s">
        <v>36</v>
      </c>
      <c r="D52" s="101">
        <v>4</v>
      </c>
      <c r="E52" s="145">
        <v>75489.139423144385</v>
      </c>
      <c r="F52" s="146">
        <v>53562.667859166613</v>
      </c>
      <c r="G52" s="146">
        <v>41490.432024347938</v>
      </c>
      <c r="H52" s="146">
        <v>41347.24724513066</v>
      </c>
      <c r="I52" s="146">
        <v>64779.997745600107</v>
      </c>
      <c r="J52" s="146">
        <v>89532.486552104529</v>
      </c>
      <c r="K52" s="146">
        <v>150296.8527767832</v>
      </c>
      <c r="L52" s="146">
        <v>27738.533629174126</v>
      </c>
      <c r="M52" s="146">
        <v>28273.614421077855</v>
      </c>
      <c r="N52" s="146">
        <v>28574.215379217552</v>
      </c>
      <c r="O52" s="146">
        <v>28777.053422108464</v>
      </c>
      <c r="P52" s="146">
        <v>28860.411800424677</v>
      </c>
      <c r="Q52" s="146">
        <v>28779.885634740429</v>
      </c>
      <c r="R52" s="146">
        <v>28511.905406992064</v>
      </c>
      <c r="S52" s="146">
        <v>28273.126610845116</v>
      </c>
      <c r="T52" s="146">
        <v>28143.19005469171</v>
      </c>
      <c r="U52" s="146">
        <v>28058.201909258678</v>
      </c>
      <c r="V52" s="146">
        <v>96588.145483226792</v>
      </c>
      <c r="W52" s="146">
        <v>109607.3955712857</v>
      </c>
      <c r="X52" s="146">
        <v>107219.50449369768</v>
      </c>
      <c r="Y52" s="146">
        <v>96462.970839008849</v>
      </c>
      <c r="Z52" s="146">
        <v>77132.599140443024</v>
      </c>
      <c r="AA52" s="146">
        <v>52413.187355656948</v>
      </c>
      <c r="AB52" s="147">
        <v>28238.461970283824</v>
      </c>
      <c r="AC52" s="152">
        <v>5472604.9069936443</v>
      </c>
      <c r="AF52" s="1" t="s">
        <v>3</v>
      </c>
      <c r="AG52" s="1">
        <v>11</v>
      </c>
    </row>
    <row r="53" spans="1:33" ht="15" x14ac:dyDescent="0.2">
      <c r="A53" s="190"/>
      <c r="B53" s="193"/>
      <c r="C53" s="106" t="s">
        <v>37</v>
      </c>
      <c r="D53" s="107">
        <v>6</v>
      </c>
      <c r="E53" s="143">
        <v>61537.194450754803</v>
      </c>
      <c r="F53" s="143">
        <v>38317.58720065251</v>
      </c>
      <c r="G53" s="143">
        <v>23983.675189135931</v>
      </c>
      <c r="H53" s="143">
        <v>18636.051723995988</v>
      </c>
      <c r="I53" s="143">
        <v>24749.246466409651</v>
      </c>
      <c r="J53" s="143">
        <v>26332.662265921834</v>
      </c>
      <c r="K53" s="143">
        <v>65639.843843496739</v>
      </c>
      <c r="L53" s="143">
        <v>5306.0509361236464</v>
      </c>
      <c r="M53" s="143">
        <v>27242.496144456683</v>
      </c>
      <c r="N53" s="143">
        <v>27676.656836059094</v>
      </c>
      <c r="O53" s="143">
        <v>27948.396667567697</v>
      </c>
      <c r="P53" s="143">
        <v>28058.672404379748</v>
      </c>
      <c r="Q53" s="143">
        <v>28069.92984233105</v>
      </c>
      <c r="R53" s="143">
        <v>27919.356065651562</v>
      </c>
      <c r="S53" s="143">
        <v>27702.062470829416</v>
      </c>
      <c r="T53" s="143">
        <v>27562.790537254976</v>
      </c>
      <c r="U53" s="143">
        <v>27515.194553579528</v>
      </c>
      <c r="V53" s="143">
        <v>77461.093203766912</v>
      </c>
      <c r="W53" s="143">
        <v>97156.85253394318</v>
      </c>
      <c r="X53" s="143">
        <v>99957.600009207206</v>
      </c>
      <c r="Y53" s="143">
        <v>91214.604816020597</v>
      </c>
      <c r="Z53" s="143">
        <v>70448.284553537669</v>
      </c>
      <c r="AA53" s="143">
        <v>41571.256349723961</v>
      </c>
      <c r="AB53" s="144">
        <v>17319.713919869537</v>
      </c>
      <c r="AC53" s="153">
        <v>6055963.637908021</v>
      </c>
      <c r="AF53" s="1" t="s">
        <v>2</v>
      </c>
      <c r="AG53" s="1">
        <v>11</v>
      </c>
    </row>
    <row r="54" spans="1:33" ht="15.75" thickBot="1" x14ac:dyDescent="0.25">
      <c r="A54" s="191"/>
      <c r="B54" s="194"/>
      <c r="C54" s="112" t="s">
        <v>34</v>
      </c>
      <c r="D54" s="113">
        <v>30</v>
      </c>
      <c r="E54" s="109">
        <v>1870804.5822989098</v>
      </c>
      <c r="F54" s="109">
        <v>1229702.2018263948</v>
      </c>
      <c r="G54" s="109">
        <v>921192.71198821662</v>
      </c>
      <c r="H54" s="109">
        <v>1029488.4878903797</v>
      </c>
      <c r="I54" s="109">
        <v>2182580.1665449403</v>
      </c>
      <c r="J54" s="109">
        <v>3909874.4303753139</v>
      </c>
      <c r="K54" s="109">
        <v>5401878.5046531009</v>
      </c>
      <c r="L54" s="109">
        <v>707206.40785649244</v>
      </c>
      <c r="M54" s="109">
        <v>847751.94112954033</v>
      </c>
      <c r="N54" s="109">
        <v>855048.07336186792</v>
      </c>
      <c r="O54" s="109">
        <v>861046.37523949309</v>
      </c>
      <c r="P54" s="109">
        <v>864502.33316582348</v>
      </c>
      <c r="Q54" s="109">
        <v>862452.189336868</v>
      </c>
      <c r="R54" s="109">
        <v>857602.21807996964</v>
      </c>
      <c r="S54" s="109">
        <v>856190.22164827166</v>
      </c>
      <c r="T54" s="109">
        <v>854082.45159504353</v>
      </c>
      <c r="U54" s="109">
        <v>851981.00874155108</v>
      </c>
      <c r="V54" s="109">
        <v>3186502.405077639</v>
      </c>
      <c r="W54" s="109">
        <v>3631301.7260784847</v>
      </c>
      <c r="X54" s="109">
        <v>3611071.6423101313</v>
      </c>
      <c r="Y54" s="109">
        <v>3270847.3774496727</v>
      </c>
      <c r="Z54" s="109">
        <v>2568903.5903893444</v>
      </c>
      <c r="AA54" s="109">
        <v>1615118.0091501973</v>
      </c>
      <c r="AB54" s="142">
        <v>792927.6429941582</v>
      </c>
      <c r="AC54" s="152">
        <v>43640056.699181803</v>
      </c>
      <c r="AD54" s="152"/>
    </row>
    <row r="55" spans="1:33" ht="15" x14ac:dyDescent="0.2">
      <c r="A55" s="192">
        <v>49644</v>
      </c>
      <c r="B55" s="193">
        <v>45254075.437882334</v>
      </c>
      <c r="C55" s="94" t="s">
        <v>35</v>
      </c>
      <c r="D55" s="95">
        <v>20</v>
      </c>
      <c r="E55" s="148">
        <v>69284.422360737153</v>
      </c>
      <c r="F55" s="149">
        <v>46879.266727808099</v>
      </c>
      <c r="G55" s="149">
        <v>35778.44096335912</v>
      </c>
      <c r="H55" s="149">
        <v>40146.094221312116</v>
      </c>
      <c r="I55" s="149">
        <v>76021.38142230676</v>
      </c>
      <c r="J55" s="149">
        <v>123470.77655191575</v>
      </c>
      <c r="K55" s="149">
        <v>184582.45410454413</v>
      </c>
      <c r="L55" s="149">
        <v>36015.555609657415</v>
      </c>
      <c r="M55" s="149">
        <v>35718.956001511127</v>
      </c>
      <c r="N55" s="149">
        <v>33282.241485355575</v>
      </c>
      <c r="O55" s="149">
        <v>32746.198277312094</v>
      </c>
      <c r="P55" s="149">
        <v>33263.629126443331</v>
      </c>
      <c r="Q55" s="149">
        <v>32827.936143612482</v>
      </c>
      <c r="R55" s="149">
        <v>32770.896467989449</v>
      </c>
      <c r="S55" s="149">
        <v>34478.47889389909</v>
      </c>
      <c r="T55" s="149">
        <v>34804.480026866921</v>
      </c>
      <c r="U55" s="149">
        <v>34276.571586814956</v>
      </c>
      <c r="V55" s="149">
        <v>108114.83947046172</v>
      </c>
      <c r="W55" s="149">
        <v>127808.03482312791</v>
      </c>
      <c r="X55" s="149">
        <v>126758.6171565183</v>
      </c>
      <c r="Y55" s="149">
        <v>115741.39024540088</v>
      </c>
      <c r="Z55" s="149">
        <v>94547.788712445865</v>
      </c>
      <c r="AA55" s="149">
        <v>64166.727422117314</v>
      </c>
      <c r="AB55" s="150">
        <v>36712.556195878664</v>
      </c>
      <c r="AC55" s="151">
        <v>31803954.67994792</v>
      </c>
      <c r="AF55" s="1" t="s">
        <v>1</v>
      </c>
      <c r="AG55" s="1">
        <v>12</v>
      </c>
    </row>
    <row r="56" spans="1:33" ht="15" x14ac:dyDescent="0.2">
      <c r="A56" s="190"/>
      <c r="B56" s="193"/>
      <c r="C56" s="100" t="s">
        <v>36</v>
      </c>
      <c r="D56" s="101">
        <v>4</v>
      </c>
      <c r="E56" s="145">
        <v>80628.332779088436</v>
      </c>
      <c r="F56" s="146">
        <v>56982.299217282074</v>
      </c>
      <c r="G56" s="146">
        <v>44719.419149679074</v>
      </c>
      <c r="H56" s="146">
        <v>44250.308525614266</v>
      </c>
      <c r="I56" s="146">
        <v>64744.759365718412</v>
      </c>
      <c r="J56" s="146">
        <v>85893.060832929434</v>
      </c>
      <c r="K56" s="146">
        <v>134440.72729179743</v>
      </c>
      <c r="L56" s="146">
        <v>30997.353047181477</v>
      </c>
      <c r="M56" s="146">
        <v>32677.120322301562</v>
      </c>
      <c r="N56" s="146">
        <v>31364.879020569122</v>
      </c>
      <c r="O56" s="146">
        <v>29622.49813083138</v>
      </c>
      <c r="P56" s="146">
        <v>28937.87978805981</v>
      </c>
      <c r="Q56" s="146">
        <v>27796.522019324348</v>
      </c>
      <c r="R56" s="146">
        <v>26173.291837214401</v>
      </c>
      <c r="S56" s="146">
        <v>26379.668153972638</v>
      </c>
      <c r="T56" s="146">
        <v>26311.685365600242</v>
      </c>
      <c r="U56" s="146">
        <v>26354.955278035424</v>
      </c>
      <c r="V56" s="146">
        <v>82835.391320084469</v>
      </c>
      <c r="W56" s="146">
        <v>104415.12343540856</v>
      </c>
      <c r="X56" s="146">
        <v>105441.74990349064</v>
      </c>
      <c r="Y56" s="146">
        <v>97757.068867417722</v>
      </c>
      <c r="Z56" s="146">
        <v>81774.105922159462</v>
      </c>
      <c r="AA56" s="146">
        <v>58645.517020992156</v>
      </c>
      <c r="AB56" s="147">
        <v>34501.783726575406</v>
      </c>
      <c r="AC56" s="152">
        <v>5454582.0012853118</v>
      </c>
      <c r="AF56" s="1" t="s">
        <v>3</v>
      </c>
      <c r="AG56" s="1">
        <v>12</v>
      </c>
    </row>
    <row r="57" spans="1:33" ht="15" x14ac:dyDescent="0.2">
      <c r="A57" s="190"/>
      <c r="B57" s="193"/>
      <c r="C57" s="106" t="s">
        <v>37</v>
      </c>
      <c r="D57" s="107">
        <v>7</v>
      </c>
      <c r="E57" s="143">
        <v>85476.022003624676</v>
      </c>
      <c r="F57" s="143">
        <v>59555.204709905411</v>
      </c>
      <c r="G57" s="143">
        <v>42833.318989054664</v>
      </c>
      <c r="H57" s="143">
        <v>34144.38414021083</v>
      </c>
      <c r="I57" s="143">
        <v>37286.360127295135</v>
      </c>
      <c r="J57" s="143">
        <v>38883.279732027011</v>
      </c>
      <c r="K57" s="143">
        <v>67286.93592106663</v>
      </c>
      <c r="L57" s="143">
        <v>10709.300386680496</v>
      </c>
      <c r="M57" s="143">
        <v>28087.16692031602</v>
      </c>
      <c r="N57" s="143">
        <v>32768.112294178543</v>
      </c>
      <c r="O57" s="143">
        <v>34228.388617206969</v>
      </c>
      <c r="P57" s="143">
        <v>32946.732286280443</v>
      </c>
      <c r="Q57" s="143">
        <v>31102.465495004664</v>
      </c>
      <c r="R57" s="143">
        <v>29696.307536733482</v>
      </c>
      <c r="S57" s="143">
        <v>28993.644352078871</v>
      </c>
      <c r="T57" s="143">
        <v>28763.564877912093</v>
      </c>
      <c r="U57" s="143">
        <v>28142.207743974144</v>
      </c>
      <c r="V57" s="143">
        <v>65420.249243005397</v>
      </c>
      <c r="W57" s="143">
        <v>90484.338701499728</v>
      </c>
      <c r="X57" s="143">
        <v>96527.056194847406</v>
      </c>
      <c r="Y57" s="143">
        <v>90674.525492031826</v>
      </c>
      <c r="Z57" s="143">
        <v>74058.996148821316</v>
      </c>
      <c r="AA57" s="143">
        <v>49054.574833718529</v>
      </c>
      <c r="AB57" s="144">
        <v>25096.685630969565</v>
      </c>
      <c r="AC57" s="153">
        <v>7995538.7566491067</v>
      </c>
      <c r="AF57" s="1" t="s">
        <v>2</v>
      </c>
      <c r="AG57" s="1">
        <v>12</v>
      </c>
    </row>
    <row r="58" spans="1:33" ht="15.75" thickBot="1" x14ac:dyDescent="0.25">
      <c r="A58" s="191"/>
      <c r="B58" s="194"/>
      <c r="C58" s="112" t="s">
        <v>34</v>
      </c>
      <c r="D58" s="113">
        <v>31</v>
      </c>
      <c r="E58" s="109">
        <v>2306533.9323564693</v>
      </c>
      <c r="F58" s="109">
        <v>1582400.9643946281</v>
      </c>
      <c r="G58" s="109">
        <v>1194279.7287892813</v>
      </c>
      <c r="H58" s="109">
        <v>1218933.8075101753</v>
      </c>
      <c r="I58" s="109">
        <v>2040411.1868000748</v>
      </c>
      <c r="J58" s="109">
        <v>3085170.732494222</v>
      </c>
      <c r="K58" s="109">
        <v>4700420.5427055387</v>
      </c>
      <c r="L58" s="109">
        <v>919265.62708863767</v>
      </c>
      <c r="M58" s="109">
        <v>1041697.7697616409</v>
      </c>
      <c r="N58" s="109">
        <v>1020481.1318486377</v>
      </c>
      <c r="O58" s="109">
        <v>1013012.6783900161</v>
      </c>
      <c r="P58" s="109">
        <v>1011651.227685069</v>
      </c>
      <c r="Q58" s="109">
        <v>985462.06941457978</v>
      </c>
      <c r="R58" s="109">
        <v>967985.24946578103</v>
      </c>
      <c r="S58" s="109">
        <v>998043.76095842442</v>
      </c>
      <c r="T58" s="109">
        <v>1002681.2961451241</v>
      </c>
      <c r="U58" s="109">
        <v>987946.70705625974</v>
      </c>
      <c r="V58" s="109">
        <v>2951580.0993906101</v>
      </c>
      <c r="W58" s="109">
        <v>3607211.5611146903</v>
      </c>
      <c r="X58" s="109">
        <v>3632628.7361082602</v>
      </c>
      <c r="Y58" s="109">
        <v>3340577.7588219112</v>
      </c>
      <c r="Z58" s="109">
        <v>2736465.1709793042</v>
      </c>
      <c r="AA58" s="109">
        <v>1861298.6403623447</v>
      </c>
      <c r="AB58" s="142">
        <v>1047935.0582406619</v>
      </c>
      <c r="AC58" s="152">
        <v>45254075.437882341</v>
      </c>
      <c r="AD58" s="152"/>
    </row>
    <row r="59" spans="1:33" s="5" customFormat="1" x14ac:dyDescent="0.2">
      <c r="AD59" s="172"/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" x14ac:dyDescent="0.25">
      <c r="B62" s="138"/>
      <c r="Z62" s="139"/>
    </row>
  </sheetData>
  <mergeCells count="26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55:A58"/>
    <mergeCell ref="B55:B58"/>
    <mergeCell ref="A43:A46"/>
    <mergeCell ref="B43:B46"/>
    <mergeCell ref="A47:A50"/>
    <mergeCell ref="B47:B50"/>
    <mergeCell ref="A51:A54"/>
    <mergeCell ref="B51:B54"/>
  </mergeCells>
  <phoneticPr fontId="40" type="noConversion"/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432-3D2D-4B62-B2FB-4031784AAF3F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E15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tr">
        <f>+'Formato Resumen 25'!C6</f>
        <v>GM-25-002 (CP-ENDC2025-002)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193">
        <f>+'Formato Resumen 36'!E15</f>
        <v>43147439.679003656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19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19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19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36'!E16</f>
        <v>43686344.81091132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36'!E17</f>
        <v>43545338.596923016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2" t="e">
        <f>+DATE(#REF!,4,1)</f>
        <v>#REF!</v>
      </c>
      <c r="B23" s="193">
        <f>+'Formato Resumen 36'!E18</f>
        <v>45148946.734129928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2" t="e">
        <f>+DATE(#REF!,5,1)</f>
        <v>#REF!</v>
      </c>
      <c r="B27" s="193">
        <f>+'Formato Resumen 36'!E19</f>
        <v>49801609.731076665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2" t="e">
        <f>+DATE(#REF!,6,1)</f>
        <v>#REF!</v>
      </c>
      <c r="B31" s="193">
        <f>+'Formato Resumen 36'!E20</f>
        <v>44329569.866038047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2" t="e">
        <f>+DATE(#REF!,7,1)</f>
        <v>#REF!</v>
      </c>
      <c r="B35" s="193">
        <f>+'Formato Resumen 36'!E21</f>
        <v>41614589.580096312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2" t="e">
        <f>+DATE(#REF!,8,1)</f>
        <v>#REF!</v>
      </c>
      <c r="B39" s="193">
        <f>+'Formato Resumen 36'!E22</f>
        <v>44975556.025494464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2" t="e">
        <f>+DATE(#REF!,9,1)</f>
        <v>#REF!</v>
      </c>
      <c r="B43" s="193">
        <f>+'Formato Resumen 36'!E23</f>
        <v>41655888.102608003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2" t="e">
        <f>+DATE(#REF!,10,1)</f>
        <v>#REF!</v>
      </c>
      <c r="B47" s="193">
        <f>+'Formato Resumen 36'!E24</f>
        <v>44706260.291420773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2" t="e">
        <f>+DATE(#REF!,11,1)</f>
        <v>#REF!</v>
      </c>
      <c r="B51" s="193">
        <f>+'Formato Resumen 36'!E25</f>
        <v>42446636.410677642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2" t="e">
        <f>+DATE(#REF!,12,1)</f>
        <v>#REF!</v>
      </c>
      <c r="B55" s="193">
        <f>+'Formato Resumen 36'!E26</f>
        <v>42276809.639668435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E792-26C6-4F8C-8CEC-8390815021EE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E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3.2851562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tr">
        <f>+'Formato Resumen 25'!C6</f>
        <v>GM-25-002 (CP-ENDC2025-002)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203">
        <f>+'Formato Resumen 37'!E15</f>
        <v>44957780.897735126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20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20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20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37'!E16</f>
        <v>45809905.337342881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37'!E17</f>
        <v>48125343.217767261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2" t="e">
        <f>+DATE(#REF!,4,1)</f>
        <v>#REF!</v>
      </c>
      <c r="B23" s="193">
        <f>+'Formato Resumen 37'!E18</f>
        <v>46970966.079523318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2" t="e">
        <f>+DATE(#REF!,5,1)</f>
        <v>#REF!</v>
      </c>
      <c r="B27" s="193">
        <f>+'Formato Resumen 37'!E19</f>
        <v>51188202.72195337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2" t="e">
        <f>+DATE(#REF!,6,1)</f>
        <v>#REF!</v>
      </c>
      <c r="B31" s="193">
        <f>+'Formato Resumen 37'!E20</f>
        <v>46127264.836680323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2" t="e">
        <f>+DATE(#REF!,7,1)</f>
        <v>#REF!</v>
      </c>
      <c r="B35" s="193">
        <f>+'Formato Resumen 37'!E21</f>
        <v>46720663.21686013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2" t="e">
        <f>+DATE(#REF!,8,1)</f>
        <v>#REF!</v>
      </c>
      <c r="B39" s="193">
        <f>+'Formato Resumen 37'!E22</f>
        <v>49785674.440556109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2" t="e">
        <f>+DATE(#REF!,9,1)</f>
        <v>#REF!</v>
      </c>
      <c r="B43" s="193">
        <f>+'Formato Resumen 37'!E23</f>
        <v>46926521.892387189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2" t="e">
        <f>+DATE(#REF!,10,1)</f>
        <v>#REF!</v>
      </c>
      <c r="B47" s="193">
        <f>+'Formato Resumen 37'!E24</f>
        <v>49702512.749445826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2" t="e">
        <f>+DATE(#REF!,11,1)</f>
        <v>#REF!</v>
      </c>
      <c r="B51" s="193">
        <f>+'Formato Resumen 37'!E25</f>
        <v>47445975.42626138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2" t="e">
        <f>+DATE(#REF!,12,1)</f>
        <v>#REF!</v>
      </c>
      <c r="B55" s="193">
        <f>+'Formato Resumen 37'!E26</f>
        <v>47183654.159620255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2294-8374-44F7-9501-B8E63B1A482F}">
  <sheetPr>
    <tabColor theme="3" tint="0.39997558519241921"/>
    <pageSetUpPr fitToPage="1"/>
  </sheetPr>
  <dimension ref="A1:AG111"/>
  <sheetViews>
    <sheetView showGridLines="0" zoomScale="70" zoomScaleNormal="70" workbookViewId="0">
      <pane xSplit="4" ySplit="10" topLeftCell="G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8" style="1" customWidth="1"/>
    <col min="3" max="4" width="13.28515625" style="1" customWidth="1"/>
    <col min="5" max="10" width="15" style="1" bestFit="1" customWidth="1"/>
    <col min="11" max="25" width="15.42578125" style="1" bestFit="1" customWidth="1"/>
    <col min="26" max="26" width="15.42578125" style="1" customWidth="1"/>
    <col min="27" max="27" width="15.42578125" style="1" bestFit="1" customWidth="1"/>
    <col min="28" max="28" width="15" style="1" bestFit="1" customWidth="1"/>
    <col min="29" max="29" width="21.2851562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tr">
        <f>+'Formato Resumen 25'!C6</f>
        <v>GM-25-002 (CP-ENDC2025-002)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203">
        <f>+'Formato Resumen 38'!E15</f>
        <v>47281294.647847071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20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20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20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38'!E16</f>
        <v>46092885.165700659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38'!E17</f>
        <v>46798711.09086211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2" t="e">
        <f>+DATE(#REF!,4,1)</f>
        <v>#REF!</v>
      </c>
      <c r="B23" s="193">
        <f>+'Formato Resumen 38'!E18</f>
        <v>47218809.620262757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2" t="e">
        <f>+DATE(#REF!,5,1)</f>
        <v>#REF!</v>
      </c>
      <c r="B27" s="193">
        <f>+'Formato Resumen 38'!E19</f>
        <v>52022101.017489493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2" t="e">
        <f>+DATE(#REF!,6,1)</f>
        <v>#REF!</v>
      </c>
      <c r="B31" s="193">
        <f>+'Formato Resumen 38'!E20</f>
        <v>46714318.895173728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2" t="e">
        <f>+DATE(#REF!,7,1)</f>
        <v>#REF!</v>
      </c>
      <c r="B35" s="193">
        <f>+'Formato Resumen 38'!E21</f>
        <v>47672191.443903103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2" t="e">
        <f>+DATE(#REF!,8,1)</f>
        <v>#REF!</v>
      </c>
      <c r="B39" s="193">
        <f>+'Formato Resumen 38'!E22</f>
        <v>50853851.516875051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2" t="e">
        <f>+DATE(#REF!,9,1)</f>
        <v>#REF!</v>
      </c>
      <c r="B43" s="193">
        <f>+'Formato Resumen 38'!E23</f>
        <v>47152380.920190774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2" t="e">
        <f>+DATE(#REF!,10,1)</f>
        <v>#REF!</v>
      </c>
      <c r="B47" s="193">
        <f>+'Formato Resumen 38'!E24</f>
        <v>50533579.940896757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2" t="e">
        <f>+DATE(#REF!,11,1)</f>
        <v>#REF!</v>
      </c>
      <c r="B51" s="193">
        <f>+'Formato Resumen 38'!E25</f>
        <v>47947252.974102147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2" t="e">
        <f>+DATE(#REF!,12,1)</f>
        <v>#REF!</v>
      </c>
      <c r="B55" s="193">
        <f>+'Formato Resumen 38'!E26</f>
        <v>48845586.147427492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A108:A111"/>
    <mergeCell ref="B108:B111"/>
    <mergeCell ref="A96:A99"/>
    <mergeCell ref="B96:B99"/>
    <mergeCell ref="A100:A103"/>
    <mergeCell ref="B100:B103"/>
    <mergeCell ref="A104:A107"/>
    <mergeCell ref="B104:B107"/>
    <mergeCell ref="A84:A87"/>
    <mergeCell ref="B84:B87"/>
    <mergeCell ref="A88:A91"/>
    <mergeCell ref="B88:B91"/>
    <mergeCell ref="A92:A95"/>
    <mergeCell ref="B92:B95"/>
    <mergeCell ref="A72:A75"/>
    <mergeCell ref="B72:B75"/>
    <mergeCell ref="A76:A79"/>
    <mergeCell ref="B76:B79"/>
    <mergeCell ref="A80:A83"/>
    <mergeCell ref="B80:B83"/>
    <mergeCell ref="A55:A58"/>
    <mergeCell ref="B55:B58"/>
    <mergeCell ref="A64:A67"/>
    <mergeCell ref="B64:B67"/>
    <mergeCell ref="A68:A71"/>
    <mergeCell ref="B68:B71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19:A22"/>
    <mergeCell ref="B19:B22"/>
    <mergeCell ref="A23:A26"/>
    <mergeCell ref="B23:B26"/>
    <mergeCell ref="A27:A30"/>
    <mergeCell ref="B27:B30"/>
    <mergeCell ref="D2:E2"/>
    <mergeCell ref="C9:D9"/>
    <mergeCell ref="A11:A14"/>
    <mergeCell ref="B11:B14"/>
    <mergeCell ref="A15:A18"/>
    <mergeCell ref="B15:B18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25A4-8E00-464C-8F3A-E7856F77E648}">
  <sheetPr>
    <tabColor theme="3" tint="0.39997558519241921"/>
    <pageSetUpPr fitToPage="1"/>
  </sheetPr>
  <dimension ref="A1:AG111"/>
  <sheetViews>
    <sheetView showGridLines="0" zoomScale="85" zoomScaleNormal="85" workbookViewId="0">
      <pane xSplit="4" ySplit="10" topLeftCell="P11" activePane="bottomRight" state="frozen"/>
      <selection sqref="A1:AC61"/>
      <selection pane="topRight" sqref="A1:AC61"/>
      <selection pane="bottomLeft" sqref="A1:AC61"/>
      <selection pane="bottomRight" sqref="A1:AC61"/>
    </sheetView>
  </sheetViews>
  <sheetFormatPr baseColWidth="10" defaultColWidth="0" defaultRowHeight="12.75" x14ac:dyDescent="0.2"/>
  <cols>
    <col min="1" max="1" width="8.28515625" style="1" customWidth="1"/>
    <col min="2" max="2" width="15.5703125" style="1" customWidth="1"/>
    <col min="3" max="4" width="15" style="1" customWidth="1"/>
    <col min="5" max="25" width="14.42578125" style="1" bestFit="1" customWidth="1"/>
    <col min="26" max="26" width="15.42578125" style="1" customWidth="1"/>
    <col min="27" max="28" width="14.42578125" style="1" bestFit="1" customWidth="1"/>
    <col min="29" max="29" width="17.7109375" style="1" customWidth="1"/>
    <col min="30" max="30" width="22.42578125" style="1" customWidth="1"/>
    <col min="31" max="31" width="3.42578125" style="1" hidden="1" customWidth="1"/>
    <col min="32" max="32" width="5.28515625" style="1" hidden="1" customWidth="1"/>
    <col min="33" max="33" width="9.85546875" style="1" hidden="1" customWidth="1"/>
    <col min="34" max="16384" width="3.42578125" style="1" hidden="1"/>
  </cols>
  <sheetData>
    <row r="1" spans="1:33" ht="15" x14ac:dyDescent="0.2">
      <c r="A1" s="156" t="s">
        <v>79</v>
      </c>
      <c r="B1" s="157"/>
      <c r="C1" s="157"/>
      <c r="D1" s="157"/>
    </row>
    <row r="2" spans="1:33" ht="15.75" x14ac:dyDescent="0.2">
      <c r="A2" s="156" t="s">
        <v>55</v>
      </c>
      <c r="B2" s="157"/>
      <c r="C2" s="157"/>
      <c r="D2" s="199"/>
      <c r="E2" s="199"/>
      <c r="F2" s="81"/>
    </row>
    <row r="3" spans="1:33" ht="15.75" x14ac:dyDescent="0.2">
      <c r="A3" s="156" t="s">
        <v>56</v>
      </c>
      <c r="B3" s="157"/>
      <c r="C3" s="157"/>
      <c r="D3" s="158" t="str">
        <f>+'Formato Resumen 25'!C6</f>
        <v>GM-25-002 (CP-ENDC2025-002)</v>
      </c>
      <c r="E3" s="81"/>
      <c r="F3" s="81"/>
    </row>
    <row r="4" spans="1:33" ht="15.75" x14ac:dyDescent="0.2">
      <c r="A4" s="156" t="s">
        <v>57</v>
      </c>
      <c r="B4" s="157"/>
      <c r="C4" s="157"/>
      <c r="D4" s="159"/>
      <c r="E4" s="81"/>
      <c r="F4" s="81"/>
      <c r="H4" s="83"/>
    </row>
    <row r="5" spans="1:33" ht="15.75" x14ac:dyDescent="0.2">
      <c r="A5" s="156" t="s">
        <v>59</v>
      </c>
      <c r="B5" s="157"/>
      <c r="C5" s="157"/>
      <c r="D5" s="159"/>
      <c r="E5" s="81"/>
      <c r="F5" s="81"/>
    </row>
    <row r="6" spans="1:33" ht="15.75" x14ac:dyDescent="0.2">
      <c r="A6" s="156" t="s">
        <v>28</v>
      </c>
      <c r="B6" s="157"/>
      <c r="C6" s="157"/>
      <c r="D6" s="160" t="e">
        <f>#REF!</f>
        <v>#REF!</v>
      </c>
      <c r="E6" s="84"/>
      <c r="F6" s="84"/>
    </row>
    <row r="7" spans="1:33" ht="15.75" x14ac:dyDescent="0.2">
      <c r="A7" s="156" t="s">
        <v>29</v>
      </c>
      <c r="B7" s="157"/>
      <c r="C7" s="157"/>
      <c r="D7" s="161" t="s">
        <v>94</v>
      </c>
      <c r="E7" s="81"/>
      <c r="F7" s="81"/>
    </row>
    <row r="8" spans="1:33" ht="13.5" customHeight="1" x14ac:dyDescent="0.25">
      <c r="A8" s="162" t="s">
        <v>60</v>
      </c>
      <c r="B8" s="157"/>
      <c r="C8" s="157"/>
      <c r="D8" s="161" t="s">
        <v>38</v>
      </c>
    </row>
    <row r="9" spans="1:33" ht="16.5" thickBot="1" x14ac:dyDescent="0.25">
      <c r="C9" s="198"/>
      <c r="D9" s="198"/>
    </row>
    <row r="10" spans="1:33" s="93" customFormat="1" ht="26.25" thickBot="1" x14ac:dyDescent="0.25">
      <c r="A10" s="3" t="e">
        <f>+"AÑO: "&amp;$D$6</f>
        <v>#REF!</v>
      </c>
      <c r="B10" s="4" t="s">
        <v>52</v>
      </c>
      <c r="C10" s="4" t="s">
        <v>54</v>
      </c>
      <c r="D10" s="88" t="s">
        <v>53</v>
      </c>
      <c r="E10" s="89" t="s">
        <v>4</v>
      </c>
      <c r="F10" s="90" t="s">
        <v>5</v>
      </c>
      <c r="G10" s="90" t="s">
        <v>6</v>
      </c>
      <c r="H10" s="90" t="s">
        <v>7</v>
      </c>
      <c r="I10" s="90" t="s">
        <v>8</v>
      </c>
      <c r="J10" s="90" t="s">
        <v>9</v>
      </c>
      <c r="K10" s="90" t="s">
        <v>10</v>
      </c>
      <c r="L10" s="90" t="s">
        <v>11</v>
      </c>
      <c r="M10" s="90" t="s">
        <v>12</v>
      </c>
      <c r="N10" s="90" t="s">
        <v>13</v>
      </c>
      <c r="O10" s="90" t="s">
        <v>14</v>
      </c>
      <c r="P10" s="90" t="s">
        <v>15</v>
      </c>
      <c r="Q10" s="90" t="s">
        <v>16</v>
      </c>
      <c r="R10" s="90" t="s">
        <v>17</v>
      </c>
      <c r="S10" s="90" t="s">
        <v>18</v>
      </c>
      <c r="T10" s="90" t="s">
        <v>19</v>
      </c>
      <c r="U10" s="90" t="s">
        <v>20</v>
      </c>
      <c r="V10" s="90" t="s">
        <v>21</v>
      </c>
      <c r="W10" s="90" t="s">
        <v>22</v>
      </c>
      <c r="X10" s="90" t="s">
        <v>23</v>
      </c>
      <c r="Y10" s="90" t="s">
        <v>24</v>
      </c>
      <c r="Z10" s="90" t="s">
        <v>25</v>
      </c>
      <c r="AA10" s="90" t="s">
        <v>26</v>
      </c>
      <c r="AB10" s="141" t="s">
        <v>27</v>
      </c>
      <c r="AC10" s="140" t="s">
        <v>34</v>
      </c>
    </row>
    <row r="11" spans="1:33" ht="15" x14ac:dyDescent="0.2">
      <c r="A11" s="190" t="e">
        <f>+DATE(#REF!,1,1)</f>
        <v>#REF!</v>
      </c>
      <c r="B11" s="203">
        <f>+'Formato Resumen 39'!E15</f>
        <v>42850740.540307693</v>
      </c>
      <c r="C11" s="94" t="s">
        <v>35</v>
      </c>
      <c r="D11" s="95" t="e">
        <f>#REF!</f>
        <v>#REF!</v>
      </c>
      <c r="E11" s="148" t="str">
        <f>IF(ISERROR(E64/$AC67*$B11),"",(E64/$AC67*$B11))</f>
        <v/>
      </c>
      <c r="F11" s="149" t="str">
        <f t="shared" ref="F11:AB11" si="0">IF(ISERROR(F64/$AC67*$B11),"",(F64/$AC67*$B11))</f>
        <v/>
      </c>
      <c r="G11" s="149" t="str">
        <f t="shared" si="0"/>
        <v/>
      </c>
      <c r="H11" s="149" t="str">
        <f t="shared" si="0"/>
        <v/>
      </c>
      <c r="I11" s="149" t="str">
        <f t="shared" si="0"/>
        <v/>
      </c>
      <c r="J11" s="149" t="str">
        <f t="shared" si="0"/>
        <v/>
      </c>
      <c r="K11" s="149" t="str">
        <f t="shared" si="0"/>
        <v/>
      </c>
      <c r="L11" s="149" t="str">
        <f t="shared" si="0"/>
        <v/>
      </c>
      <c r="M11" s="149" t="str">
        <f t="shared" si="0"/>
        <v/>
      </c>
      <c r="N11" s="149" t="str">
        <f t="shared" si="0"/>
        <v/>
      </c>
      <c r="O11" s="149" t="str">
        <f t="shared" si="0"/>
        <v/>
      </c>
      <c r="P11" s="149" t="str">
        <f t="shared" si="0"/>
        <v/>
      </c>
      <c r="Q11" s="149" t="str">
        <f t="shared" si="0"/>
        <v/>
      </c>
      <c r="R11" s="149" t="str">
        <f t="shared" si="0"/>
        <v/>
      </c>
      <c r="S11" s="149" t="str">
        <f t="shared" si="0"/>
        <v/>
      </c>
      <c r="T11" s="149" t="str">
        <f t="shared" si="0"/>
        <v/>
      </c>
      <c r="U11" s="149" t="str">
        <f t="shared" si="0"/>
        <v/>
      </c>
      <c r="V11" s="149" t="str">
        <f t="shared" si="0"/>
        <v/>
      </c>
      <c r="W11" s="149" t="str">
        <f t="shared" si="0"/>
        <v/>
      </c>
      <c r="X11" s="149" t="str">
        <f t="shared" si="0"/>
        <v/>
      </c>
      <c r="Y11" s="149" t="str">
        <f t="shared" si="0"/>
        <v/>
      </c>
      <c r="Z11" s="149" t="str">
        <f t="shared" si="0"/>
        <v/>
      </c>
      <c r="AA11" s="149" t="str">
        <f t="shared" si="0"/>
        <v/>
      </c>
      <c r="AB11" s="150" t="str">
        <f t="shared" si="0"/>
        <v/>
      </c>
      <c r="AC11" s="151" t="e">
        <f>+SUM(E11:AB11)*D11</f>
        <v>#REF!</v>
      </c>
      <c r="AD11" s="1" t="e">
        <f>+SUM(L11:U11)*D11</f>
        <v>#REF!</v>
      </c>
      <c r="AF11" s="1" t="s">
        <v>1</v>
      </c>
      <c r="AG11" s="1">
        <v>1</v>
      </c>
    </row>
    <row r="12" spans="1:33" ht="15" x14ac:dyDescent="0.2">
      <c r="A12" s="190"/>
      <c r="B12" s="203"/>
      <c r="C12" s="100" t="s">
        <v>36</v>
      </c>
      <c r="D12" s="101" t="e">
        <f>#REF!</f>
        <v>#REF!</v>
      </c>
      <c r="E12" s="145" t="str">
        <f t="shared" ref="E12:AB12" si="1">IF(ISERROR(E65/$AC67*$B11),"",(E65/$AC67*$B11))</f>
        <v/>
      </c>
      <c r="F12" s="146" t="str">
        <f t="shared" si="1"/>
        <v/>
      </c>
      <c r="G12" s="146" t="str">
        <f t="shared" si="1"/>
        <v/>
      </c>
      <c r="H12" s="146" t="str">
        <f t="shared" si="1"/>
        <v/>
      </c>
      <c r="I12" s="146" t="str">
        <f t="shared" si="1"/>
        <v/>
      </c>
      <c r="J12" s="146" t="str">
        <f t="shared" si="1"/>
        <v/>
      </c>
      <c r="K12" s="146" t="str">
        <f t="shared" si="1"/>
        <v/>
      </c>
      <c r="L12" s="146" t="str">
        <f t="shared" si="1"/>
        <v/>
      </c>
      <c r="M12" s="146" t="str">
        <f t="shared" si="1"/>
        <v/>
      </c>
      <c r="N12" s="146" t="str">
        <f t="shared" si="1"/>
        <v/>
      </c>
      <c r="O12" s="146" t="str">
        <f t="shared" si="1"/>
        <v/>
      </c>
      <c r="P12" s="146" t="str">
        <f t="shared" si="1"/>
        <v/>
      </c>
      <c r="Q12" s="146" t="str">
        <f t="shared" si="1"/>
        <v/>
      </c>
      <c r="R12" s="146" t="str">
        <f t="shared" si="1"/>
        <v/>
      </c>
      <c r="S12" s="146" t="str">
        <f t="shared" si="1"/>
        <v/>
      </c>
      <c r="T12" s="146" t="str">
        <f t="shared" si="1"/>
        <v/>
      </c>
      <c r="U12" s="146" t="str">
        <f t="shared" si="1"/>
        <v/>
      </c>
      <c r="V12" s="146" t="str">
        <f t="shared" si="1"/>
        <v/>
      </c>
      <c r="W12" s="146" t="str">
        <f t="shared" si="1"/>
        <v/>
      </c>
      <c r="X12" s="146" t="str">
        <f t="shared" si="1"/>
        <v/>
      </c>
      <c r="Y12" s="146" t="str">
        <f t="shared" si="1"/>
        <v/>
      </c>
      <c r="Z12" s="146" t="str">
        <f t="shared" si="1"/>
        <v/>
      </c>
      <c r="AA12" s="146" t="str">
        <f t="shared" si="1"/>
        <v/>
      </c>
      <c r="AB12" s="147" t="str">
        <f t="shared" si="1"/>
        <v/>
      </c>
      <c r="AC12" s="152" t="e">
        <f>+SUM(E12:AB12)*D12</f>
        <v>#REF!</v>
      </c>
      <c r="AD12" s="1" t="e">
        <f>+SUM(L12:U12)*D12</f>
        <v>#REF!</v>
      </c>
      <c r="AF12" s="1" t="s">
        <v>3</v>
      </c>
      <c r="AG12" s="1">
        <f>AG11</f>
        <v>1</v>
      </c>
    </row>
    <row r="13" spans="1:33" ht="15" x14ac:dyDescent="0.2">
      <c r="A13" s="190"/>
      <c r="B13" s="203"/>
      <c r="C13" s="106" t="s">
        <v>37</v>
      </c>
      <c r="D13" s="107" t="e">
        <f>#REF!</f>
        <v>#REF!</v>
      </c>
      <c r="E13" s="143" t="str">
        <f t="shared" ref="E13:AB13" si="2">IF(ISERROR(E66/$AC67*$B11),"",(E66/$AC67*$B11))</f>
        <v/>
      </c>
      <c r="F13" s="143" t="str">
        <f t="shared" si="2"/>
        <v/>
      </c>
      <c r="G13" s="143" t="str">
        <f t="shared" si="2"/>
        <v/>
      </c>
      <c r="H13" s="143" t="str">
        <f t="shared" si="2"/>
        <v/>
      </c>
      <c r="I13" s="143" t="str">
        <f t="shared" si="2"/>
        <v/>
      </c>
      <c r="J13" s="143" t="str">
        <f t="shared" si="2"/>
        <v/>
      </c>
      <c r="K13" s="143" t="str">
        <f t="shared" si="2"/>
        <v/>
      </c>
      <c r="L13" s="143" t="str">
        <f t="shared" si="2"/>
        <v/>
      </c>
      <c r="M13" s="143" t="str">
        <f t="shared" si="2"/>
        <v/>
      </c>
      <c r="N13" s="143" t="str">
        <f t="shared" si="2"/>
        <v/>
      </c>
      <c r="O13" s="143" t="str">
        <f t="shared" si="2"/>
        <v/>
      </c>
      <c r="P13" s="143" t="str">
        <f t="shared" si="2"/>
        <v/>
      </c>
      <c r="Q13" s="143" t="str">
        <f t="shared" si="2"/>
        <v/>
      </c>
      <c r="R13" s="143" t="str">
        <f t="shared" si="2"/>
        <v/>
      </c>
      <c r="S13" s="143" t="str">
        <f t="shared" si="2"/>
        <v/>
      </c>
      <c r="T13" s="143" t="str">
        <f t="shared" si="2"/>
        <v/>
      </c>
      <c r="U13" s="143" t="str">
        <f t="shared" si="2"/>
        <v/>
      </c>
      <c r="V13" s="143" t="str">
        <f t="shared" si="2"/>
        <v/>
      </c>
      <c r="W13" s="143" t="str">
        <f t="shared" si="2"/>
        <v/>
      </c>
      <c r="X13" s="143" t="str">
        <f t="shared" si="2"/>
        <v/>
      </c>
      <c r="Y13" s="143" t="str">
        <f t="shared" si="2"/>
        <v/>
      </c>
      <c r="Z13" s="143" t="str">
        <f t="shared" si="2"/>
        <v/>
      </c>
      <c r="AA13" s="143" t="str">
        <f t="shared" si="2"/>
        <v/>
      </c>
      <c r="AB13" s="144" t="str">
        <f t="shared" si="2"/>
        <v/>
      </c>
      <c r="AC13" s="153" t="e">
        <f>+SUM(E13:AB13)*D13</f>
        <v>#REF!</v>
      </c>
      <c r="AD13" s="1" t="e">
        <f>+SUM(L13:U13)*D13</f>
        <v>#REF!</v>
      </c>
      <c r="AF13" s="1" t="s">
        <v>2</v>
      </c>
      <c r="AG13" s="1">
        <f>AG12</f>
        <v>1</v>
      </c>
    </row>
    <row r="14" spans="1:33" ht="15.75" thickBot="1" x14ac:dyDescent="0.25">
      <c r="A14" s="191"/>
      <c r="B14" s="204"/>
      <c r="C14" s="122" t="s">
        <v>34</v>
      </c>
      <c r="D14" s="123" t="e">
        <f>+SUM(D11:D13)</f>
        <v>#REF!</v>
      </c>
      <c r="E14" s="109" t="str">
        <f t="shared" ref="E14:AB14" si="3">IF(ISERROR(E11*$D11+E12*$D12+E13*$D13),"",(E11*$D11+E12*$D12+E13*$D13))</f>
        <v/>
      </c>
      <c r="F14" s="109" t="str">
        <f t="shared" si="3"/>
        <v/>
      </c>
      <c r="G14" s="109" t="str">
        <f t="shared" si="3"/>
        <v/>
      </c>
      <c r="H14" s="109" t="str">
        <f t="shared" si="3"/>
        <v/>
      </c>
      <c r="I14" s="109" t="str">
        <f t="shared" si="3"/>
        <v/>
      </c>
      <c r="J14" s="109" t="str">
        <f t="shared" si="3"/>
        <v/>
      </c>
      <c r="K14" s="109" t="str">
        <f t="shared" si="3"/>
        <v/>
      </c>
      <c r="L14" s="109" t="str">
        <f t="shared" si="3"/>
        <v/>
      </c>
      <c r="M14" s="109" t="str">
        <f t="shared" si="3"/>
        <v/>
      </c>
      <c r="N14" s="109" t="str">
        <f t="shared" si="3"/>
        <v/>
      </c>
      <c r="O14" s="109" t="str">
        <f t="shared" si="3"/>
        <v/>
      </c>
      <c r="P14" s="109" t="str">
        <f t="shared" si="3"/>
        <v/>
      </c>
      <c r="Q14" s="109" t="str">
        <f t="shared" si="3"/>
        <v/>
      </c>
      <c r="R14" s="109" t="str">
        <f t="shared" si="3"/>
        <v/>
      </c>
      <c r="S14" s="109" t="str">
        <f t="shared" si="3"/>
        <v/>
      </c>
      <c r="T14" s="109" t="str">
        <f t="shared" si="3"/>
        <v/>
      </c>
      <c r="U14" s="109" t="str">
        <f t="shared" si="3"/>
        <v/>
      </c>
      <c r="V14" s="109" t="str">
        <f t="shared" si="3"/>
        <v/>
      </c>
      <c r="W14" s="109" t="str">
        <f t="shared" si="3"/>
        <v/>
      </c>
      <c r="X14" s="109" t="str">
        <f t="shared" si="3"/>
        <v/>
      </c>
      <c r="Y14" s="109" t="str">
        <f t="shared" si="3"/>
        <v/>
      </c>
      <c r="Z14" s="109" t="str">
        <f t="shared" si="3"/>
        <v/>
      </c>
      <c r="AA14" s="109" t="str">
        <f t="shared" si="3"/>
        <v/>
      </c>
      <c r="AB14" s="142" t="str">
        <f t="shared" si="3"/>
        <v/>
      </c>
      <c r="AC14" s="152" t="e">
        <f>+SUM(AC11:AC13)</f>
        <v>#REF!</v>
      </c>
      <c r="AD14" s="152" t="e">
        <f>+SUM(AD11:AD13)</f>
        <v>#REF!</v>
      </c>
    </row>
    <row r="15" spans="1:33" ht="15" x14ac:dyDescent="0.2">
      <c r="A15" s="190" t="e">
        <f>+DATE(#REF!,1+1,1)</f>
        <v>#REF!</v>
      </c>
      <c r="B15" s="193">
        <f>+'Formato Resumen 39'!E16</f>
        <v>42950005.762360983</v>
      </c>
      <c r="C15" s="94" t="s">
        <v>35</v>
      </c>
      <c r="D15" s="95" t="e">
        <f>#REF!</f>
        <v>#REF!</v>
      </c>
      <c r="E15" s="148" t="str">
        <f t="shared" ref="E15:AB15" si="4">IF(ISERROR(E68/$AC71*$B15),"",(E68/$AC71*$B15))</f>
        <v/>
      </c>
      <c r="F15" s="149" t="str">
        <f t="shared" si="4"/>
        <v/>
      </c>
      <c r="G15" s="149" t="str">
        <f t="shared" si="4"/>
        <v/>
      </c>
      <c r="H15" s="149" t="str">
        <f t="shared" si="4"/>
        <v/>
      </c>
      <c r="I15" s="149" t="str">
        <f t="shared" si="4"/>
        <v/>
      </c>
      <c r="J15" s="149" t="str">
        <f t="shared" si="4"/>
        <v/>
      </c>
      <c r="K15" s="149" t="str">
        <f t="shared" si="4"/>
        <v/>
      </c>
      <c r="L15" s="149" t="str">
        <f t="shared" si="4"/>
        <v/>
      </c>
      <c r="M15" s="149" t="str">
        <f t="shared" si="4"/>
        <v/>
      </c>
      <c r="N15" s="149" t="str">
        <f t="shared" si="4"/>
        <v/>
      </c>
      <c r="O15" s="149" t="str">
        <f t="shared" si="4"/>
        <v/>
      </c>
      <c r="P15" s="149" t="str">
        <f t="shared" si="4"/>
        <v/>
      </c>
      <c r="Q15" s="149" t="str">
        <f t="shared" si="4"/>
        <v/>
      </c>
      <c r="R15" s="149" t="str">
        <f t="shared" si="4"/>
        <v/>
      </c>
      <c r="S15" s="149" t="str">
        <f t="shared" si="4"/>
        <v/>
      </c>
      <c r="T15" s="149" t="str">
        <f t="shared" si="4"/>
        <v/>
      </c>
      <c r="U15" s="149" t="str">
        <f t="shared" si="4"/>
        <v/>
      </c>
      <c r="V15" s="149" t="str">
        <f t="shared" si="4"/>
        <v/>
      </c>
      <c r="W15" s="149" t="str">
        <f t="shared" si="4"/>
        <v/>
      </c>
      <c r="X15" s="149" t="str">
        <f t="shared" si="4"/>
        <v/>
      </c>
      <c r="Y15" s="149" t="str">
        <f t="shared" si="4"/>
        <v/>
      </c>
      <c r="Z15" s="149" t="str">
        <f t="shared" si="4"/>
        <v/>
      </c>
      <c r="AA15" s="149" t="str">
        <f t="shared" si="4"/>
        <v/>
      </c>
      <c r="AB15" s="150" t="str">
        <f t="shared" si="4"/>
        <v/>
      </c>
      <c r="AC15" s="151" t="e">
        <f>+SUM(E15:AB15)*D15</f>
        <v>#REF!</v>
      </c>
      <c r="AD15" s="1" t="e">
        <f>+SUM(L15:U15)*D15</f>
        <v>#REF!</v>
      </c>
      <c r="AF15" s="1" t="str">
        <f>AF11</f>
        <v>ORD</v>
      </c>
      <c r="AG15" s="1">
        <f>AG11+1</f>
        <v>2</v>
      </c>
    </row>
    <row r="16" spans="1:33" ht="15" x14ac:dyDescent="0.2">
      <c r="A16" s="190"/>
      <c r="B16" s="193"/>
      <c r="C16" s="100" t="s">
        <v>36</v>
      </c>
      <c r="D16" s="101" t="e">
        <f>#REF!</f>
        <v>#REF!</v>
      </c>
      <c r="E16" s="145" t="str">
        <f t="shared" ref="E16:AB16" si="5">IF(ISERROR(E69/$AC71*$B15),"",(E69/$AC71*$B15))</f>
        <v/>
      </c>
      <c r="F16" s="146" t="str">
        <f t="shared" si="5"/>
        <v/>
      </c>
      <c r="G16" s="146" t="str">
        <f t="shared" si="5"/>
        <v/>
      </c>
      <c r="H16" s="146" t="str">
        <f t="shared" si="5"/>
        <v/>
      </c>
      <c r="I16" s="146" t="str">
        <f t="shared" si="5"/>
        <v/>
      </c>
      <c r="J16" s="146" t="str">
        <f t="shared" si="5"/>
        <v/>
      </c>
      <c r="K16" s="146" t="str">
        <f t="shared" si="5"/>
        <v/>
      </c>
      <c r="L16" s="146" t="str">
        <f t="shared" si="5"/>
        <v/>
      </c>
      <c r="M16" s="146" t="str">
        <f t="shared" si="5"/>
        <v/>
      </c>
      <c r="N16" s="146" t="str">
        <f t="shared" si="5"/>
        <v/>
      </c>
      <c r="O16" s="146" t="str">
        <f t="shared" si="5"/>
        <v/>
      </c>
      <c r="P16" s="146" t="str">
        <f t="shared" si="5"/>
        <v/>
      </c>
      <c r="Q16" s="146" t="str">
        <f t="shared" si="5"/>
        <v/>
      </c>
      <c r="R16" s="146" t="str">
        <f t="shared" si="5"/>
        <v/>
      </c>
      <c r="S16" s="146" t="str">
        <f t="shared" si="5"/>
        <v/>
      </c>
      <c r="T16" s="146" t="str">
        <f t="shared" si="5"/>
        <v/>
      </c>
      <c r="U16" s="146" t="str">
        <f t="shared" si="5"/>
        <v/>
      </c>
      <c r="V16" s="146" t="str">
        <f t="shared" si="5"/>
        <v/>
      </c>
      <c r="W16" s="146" t="str">
        <f t="shared" si="5"/>
        <v/>
      </c>
      <c r="X16" s="146" t="str">
        <f t="shared" si="5"/>
        <v/>
      </c>
      <c r="Y16" s="146" t="str">
        <f t="shared" si="5"/>
        <v/>
      </c>
      <c r="Z16" s="146" t="str">
        <f t="shared" si="5"/>
        <v/>
      </c>
      <c r="AA16" s="146" t="str">
        <f t="shared" si="5"/>
        <v/>
      </c>
      <c r="AB16" s="147" t="str">
        <f t="shared" si="5"/>
        <v/>
      </c>
      <c r="AC16" s="152" t="e">
        <f>+SUM(E16:AB16)*D16</f>
        <v>#REF!</v>
      </c>
      <c r="AD16" s="1" t="e">
        <f>+SUM(L16:U16)*D16</f>
        <v>#REF!</v>
      </c>
      <c r="AF16" s="1" t="str">
        <f>AF12</f>
        <v>SÁB</v>
      </c>
      <c r="AG16" s="1">
        <f>AG15</f>
        <v>2</v>
      </c>
    </row>
    <row r="17" spans="1:33" ht="15" x14ac:dyDescent="0.2">
      <c r="A17" s="190"/>
      <c r="B17" s="193"/>
      <c r="C17" s="106" t="s">
        <v>37</v>
      </c>
      <c r="D17" s="107" t="e">
        <f>#REF!</f>
        <v>#REF!</v>
      </c>
      <c r="E17" s="143" t="str">
        <f t="shared" ref="E17:AB17" si="6">IF(ISERROR(E70/$AC71*$B15),"",(E70/$AC71*$B15))</f>
        <v/>
      </c>
      <c r="F17" s="143" t="str">
        <f t="shared" si="6"/>
        <v/>
      </c>
      <c r="G17" s="143" t="str">
        <f t="shared" si="6"/>
        <v/>
      </c>
      <c r="H17" s="143" t="str">
        <f t="shared" si="6"/>
        <v/>
      </c>
      <c r="I17" s="143" t="str">
        <f t="shared" si="6"/>
        <v/>
      </c>
      <c r="J17" s="143" t="str">
        <f t="shared" si="6"/>
        <v/>
      </c>
      <c r="K17" s="143" t="str">
        <f t="shared" si="6"/>
        <v/>
      </c>
      <c r="L17" s="143" t="str">
        <f t="shared" si="6"/>
        <v/>
      </c>
      <c r="M17" s="143" t="str">
        <f t="shared" si="6"/>
        <v/>
      </c>
      <c r="N17" s="143" t="str">
        <f t="shared" si="6"/>
        <v/>
      </c>
      <c r="O17" s="143" t="str">
        <f t="shared" si="6"/>
        <v/>
      </c>
      <c r="P17" s="143" t="str">
        <f t="shared" si="6"/>
        <v/>
      </c>
      <c r="Q17" s="143" t="str">
        <f t="shared" si="6"/>
        <v/>
      </c>
      <c r="R17" s="143" t="str">
        <f t="shared" si="6"/>
        <v/>
      </c>
      <c r="S17" s="143" t="str">
        <f t="shared" si="6"/>
        <v/>
      </c>
      <c r="T17" s="143" t="str">
        <f t="shared" si="6"/>
        <v/>
      </c>
      <c r="U17" s="143" t="str">
        <f t="shared" si="6"/>
        <v/>
      </c>
      <c r="V17" s="143" t="str">
        <f t="shared" si="6"/>
        <v/>
      </c>
      <c r="W17" s="143" t="str">
        <f t="shared" si="6"/>
        <v/>
      </c>
      <c r="X17" s="143" t="str">
        <f t="shared" si="6"/>
        <v/>
      </c>
      <c r="Y17" s="143" t="str">
        <f t="shared" si="6"/>
        <v/>
      </c>
      <c r="Z17" s="143" t="str">
        <f t="shared" si="6"/>
        <v/>
      </c>
      <c r="AA17" s="143" t="str">
        <f t="shared" si="6"/>
        <v/>
      </c>
      <c r="AB17" s="144" t="str">
        <f t="shared" si="6"/>
        <v/>
      </c>
      <c r="AC17" s="153" t="e">
        <f>+SUM(E17:AB17)*D17</f>
        <v>#REF!</v>
      </c>
      <c r="AD17" s="1" t="e">
        <f>+SUM(L17:U17)*D17</f>
        <v>#REF!</v>
      </c>
      <c r="AF17" s="1" t="str">
        <f>AF13</f>
        <v>FES</v>
      </c>
      <c r="AG17" s="1">
        <f>AG16</f>
        <v>2</v>
      </c>
    </row>
    <row r="18" spans="1:33" ht="15.75" thickBot="1" x14ac:dyDescent="0.25">
      <c r="A18" s="191"/>
      <c r="B18" s="194"/>
      <c r="C18" s="112" t="s">
        <v>34</v>
      </c>
      <c r="D18" s="113" t="e">
        <f>+SUM(D15:D17)</f>
        <v>#REF!</v>
      </c>
      <c r="E18" s="109" t="str">
        <f t="shared" ref="E18:AB18" si="7">IF(ISERROR(E15*$D15+E16*$D16+E17*$D17),"",(E15*$D15+E16*$D16+E17*$D17))</f>
        <v/>
      </c>
      <c r="F18" s="109" t="str">
        <f t="shared" si="7"/>
        <v/>
      </c>
      <c r="G18" s="109" t="str">
        <f t="shared" si="7"/>
        <v/>
      </c>
      <c r="H18" s="109" t="str">
        <f t="shared" si="7"/>
        <v/>
      </c>
      <c r="I18" s="109" t="str">
        <f t="shared" si="7"/>
        <v/>
      </c>
      <c r="J18" s="109" t="str">
        <f t="shared" si="7"/>
        <v/>
      </c>
      <c r="K18" s="109" t="str">
        <f t="shared" si="7"/>
        <v/>
      </c>
      <c r="L18" s="109" t="str">
        <f t="shared" si="7"/>
        <v/>
      </c>
      <c r="M18" s="109" t="str">
        <f t="shared" si="7"/>
        <v/>
      </c>
      <c r="N18" s="109" t="str">
        <f t="shared" si="7"/>
        <v/>
      </c>
      <c r="O18" s="109" t="str">
        <f t="shared" si="7"/>
        <v/>
      </c>
      <c r="P18" s="109" t="str">
        <f t="shared" si="7"/>
        <v/>
      </c>
      <c r="Q18" s="109" t="str">
        <f t="shared" si="7"/>
        <v/>
      </c>
      <c r="R18" s="109" t="str">
        <f t="shared" si="7"/>
        <v/>
      </c>
      <c r="S18" s="109" t="str">
        <f t="shared" si="7"/>
        <v/>
      </c>
      <c r="T18" s="109" t="str">
        <f t="shared" si="7"/>
        <v/>
      </c>
      <c r="U18" s="109" t="str">
        <f t="shared" si="7"/>
        <v/>
      </c>
      <c r="V18" s="109" t="str">
        <f t="shared" si="7"/>
        <v/>
      </c>
      <c r="W18" s="109" t="str">
        <f t="shared" si="7"/>
        <v/>
      </c>
      <c r="X18" s="109" t="str">
        <f t="shared" si="7"/>
        <v/>
      </c>
      <c r="Y18" s="109" t="str">
        <f t="shared" si="7"/>
        <v/>
      </c>
      <c r="Z18" s="109" t="str">
        <f t="shared" si="7"/>
        <v/>
      </c>
      <c r="AA18" s="109" t="str">
        <f t="shared" si="7"/>
        <v/>
      </c>
      <c r="AB18" s="142" t="str">
        <f t="shared" si="7"/>
        <v/>
      </c>
      <c r="AC18" s="152" t="e">
        <f>+SUM(AC15:AC17)</f>
        <v>#REF!</v>
      </c>
      <c r="AD18" s="152" t="e">
        <f>+SUM(AD15:AD17)</f>
        <v>#REF!</v>
      </c>
    </row>
    <row r="19" spans="1:33" ht="15" x14ac:dyDescent="0.2">
      <c r="A19" s="192" t="e">
        <f>+DATE(#REF!,3,1)</f>
        <v>#REF!</v>
      </c>
      <c r="B19" s="193">
        <f>+'Formato Resumen 39'!E17</f>
        <v>44744499.671921983</v>
      </c>
      <c r="C19" s="94" t="s">
        <v>35</v>
      </c>
      <c r="D19" s="95" t="e">
        <f>#REF!</f>
        <v>#REF!</v>
      </c>
      <c r="E19" s="148" t="str">
        <f t="shared" ref="E19:AB19" si="8">IF(ISERROR(E72/$AC75*$B19),"",(E72/$AC75*$B19))</f>
        <v/>
      </c>
      <c r="F19" s="149" t="str">
        <f t="shared" si="8"/>
        <v/>
      </c>
      <c r="G19" s="149" t="str">
        <f t="shared" si="8"/>
        <v/>
      </c>
      <c r="H19" s="149" t="str">
        <f t="shared" si="8"/>
        <v/>
      </c>
      <c r="I19" s="149" t="str">
        <f t="shared" si="8"/>
        <v/>
      </c>
      <c r="J19" s="149" t="str">
        <f t="shared" si="8"/>
        <v/>
      </c>
      <c r="K19" s="149" t="str">
        <f t="shared" si="8"/>
        <v/>
      </c>
      <c r="L19" s="149" t="str">
        <f t="shared" si="8"/>
        <v/>
      </c>
      <c r="M19" s="149" t="str">
        <f t="shared" si="8"/>
        <v/>
      </c>
      <c r="N19" s="149" t="str">
        <f t="shared" si="8"/>
        <v/>
      </c>
      <c r="O19" s="149" t="str">
        <f t="shared" si="8"/>
        <v/>
      </c>
      <c r="P19" s="149" t="str">
        <f t="shared" si="8"/>
        <v/>
      </c>
      <c r="Q19" s="149" t="str">
        <f t="shared" si="8"/>
        <v/>
      </c>
      <c r="R19" s="149" t="str">
        <f t="shared" si="8"/>
        <v/>
      </c>
      <c r="S19" s="149" t="str">
        <f t="shared" si="8"/>
        <v/>
      </c>
      <c r="T19" s="149" t="str">
        <f t="shared" si="8"/>
        <v/>
      </c>
      <c r="U19" s="149" t="str">
        <f t="shared" si="8"/>
        <v/>
      </c>
      <c r="V19" s="149" t="str">
        <f t="shared" si="8"/>
        <v/>
      </c>
      <c r="W19" s="149" t="str">
        <f t="shared" si="8"/>
        <v/>
      </c>
      <c r="X19" s="149" t="str">
        <f t="shared" si="8"/>
        <v/>
      </c>
      <c r="Y19" s="149" t="str">
        <f t="shared" si="8"/>
        <v/>
      </c>
      <c r="Z19" s="149" t="str">
        <f t="shared" si="8"/>
        <v/>
      </c>
      <c r="AA19" s="149" t="str">
        <f t="shared" si="8"/>
        <v/>
      </c>
      <c r="AB19" s="150" t="str">
        <f t="shared" si="8"/>
        <v/>
      </c>
      <c r="AC19" s="151" t="e">
        <f>+SUM(E19:AB19)*D19</f>
        <v>#REF!</v>
      </c>
      <c r="AD19" s="1" t="e">
        <f>+SUM(L19:U19)*D19</f>
        <v>#REF!</v>
      </c>
      <c r="AF19" s="1" t="str">
        <f>AF15</f>
        <v>ORD</v>
      </c>
      <c r="AG19" s="1">
        <f>AG15+1</f>
        <v>3</v>
      </c>
    </row>
    <row r="20" spans="1:33" ht="15" x14ac:dyDescent="0.2">
      <c r="A20" s="190"/>
      <c r="B20" s="193"/>
      <c r="C20" s="100" t="s">
        <v>36</v>
      </c>
      <c r="D20" s="101" t="e">
        <f>#REF!</f>
        <v>#REF!</v>
      </c>
      <c r="E20" s="145" t="str">
        <f t="shared" ref="E20:AB20" si="9">IF(ISERROR(E73/$AC75*$B19),"",(E73/$AC75*$B19))</f>
        <v/>
      </c>
      <c r="F20" s="146" t="str">
        <f t="shared" si="9"/>
        <v/>
      </c>
      <c r="G20" s="146" t="str">
        <f t="shared" si="9"/>
        <v/>
      </c>
      <c r="H20" s="146" t="str">
        <f t="shared" si="9"/>
        <v/>
      </c>
      <c r="I20" s="146" t="str">
        <f t="shared" si="9"/>
        <v/>
      </c>
      <c r="J20" s="146" t="str">
        <f t="shared" si="9"/>
        <v/>
      </c>
      <c r="K20" s="146" t="str">
        <f t="shared" si="9"/>
        <v/>
      </c>
      <c r="L20" s="146" t="str">
        <f t="shared" si="9"/>
        <v/>
      </c>
      <c r="M20" s="146" t="str">
        <f t="shared" si="9"/>
        <v/>
      </c>
      <c r="N20" s="146" t="str">
        <f t="shared" si="9"/>
        <v/>
      </c>
      <c r="O20" s="146" t="str">
        <f t="shared" si="9"/>
        <v/>
      </c>
      <c r="P20" s="146" t="str">
        <f t="shared" si="9"/>
        <v/>
      </c>
      <c r="Q20" s="146" t="str">
        <f t="shared" si="9"/>
        <v/>
      </c>
      <c r="R20" s="146" t="str">
        <f t="shared" si="9"/>
        <v/>
      </c>
      <c r="S20" s="146" t="str">
        <f t="shared" si="9"/>
        <v/>
      </c>
      <c r="T20" s="146" t="str">
        <f t="shared" si="9"/>
        <v/>
      </c>
      <c r="U20" s="146" t="str">
        <f t="shared" si="9"/>
        <v/>
      </c>
      <c r="V20" s="146" t="str">
        <f t="shared" si="9"/>
        <v/>
      </c>
      <c r="W20" s="146" t="str">
        <f t="shared" si="9"/>
        <v/>
      </c>
      <c r="X20" s="146" t="str">
        <f t="shared" si="9"/>
        <v/>
      </c>
      <c r="Y20" s="146" t="str">
        <f t="shared" si="9"/>
        <v/>
      </c>
      <c r="Z20" s="146" t="str">
        <f t="shared" si="9"/>
        <v/>
      </c>
      <c r="AA20" s="146" t="str">
        <f t="shared" si="9"/>
        <v/>
      </c>
      <c r="AB20" s="147" t="str">
        <f t="shared" si="9"/>
        <v/>
      </c>
      <c r="AC20" s="152" t="e">
        <f>+SUM(E20:AB20)*D20</f>
        <v>#REF!</v>
      </c>
      <c r="AD20" s="1" t="e">
        <f>+SUM(L20:U20)*D20</f>
        <v>#REF!</v>
      </c>
      <c r="AF20" s="1" t="str">
        <f>AF16</f>
        <v>SÁB</v>
      </c>
      <c r="AG20" s="1">
        <f>AG19</f>
        <v>3</v>
      </c>
    </row>
    <row r="21" spans="1:33" ht="15" x14ac:dyDescent="0.2">
      <c r="A21" s="190"/>
      <c r="B21" s="193"/>
      <c r="C21" s="106" t="s">
        <v>37</v>
      </c>
      <c r="D21" s="107" t="e">
        <f>#REF!</f>
        <v>#REF!</v>
      </c>
      <c r="E21" s="143" t="str">
        <f t="shared" ref="E21:AB21" si="10">IF(ISERROR(E74/$AC75*$B19),"",(E74/$AC75*$B19))</f>
        <v/>
      </c>
      <c r="F21" s="143" t="str">
        <f t="shared" si="10"/>
        <v/>
      </c>
      <c r="G21" s="143" t="str">
        <f t="shared" si="10"/>
        <v/>
      </c>
      <c r="H21" s="143" t="str">
        <f t="shared" si="10"/>
        <v/>
      </c>
      <c r="I21" s="143" t="str">
        <f t="shared" si="10"/>
        <v/>
      </c>
      <c r="J21" s="143" t="str">
        <f t="shared" si="10"/>
        <v/>
      </c>
      <c r="K21" s="143" t="str">
        <f t="shared" si="10"/>
        <v/>
      </c>
      <c r="L21" s="143" t="str">
        <f t="shared" si="10"/>
        <v/>
      </c>
      <c r="M21" s="143" t="str">
        <f t="shared" si="10"/>
        <v/>
      </c>
      <c r="N21" s="143" t="str">
        <f t="shared" si="10"/>
        <v/>
      </c>
      <c r="O21" s="143" t="str">
        <f t="shared" si="10"/>
        <v/>
      </c>
      <c r="P21" s="143" t="str">
        <f t="shared" si="10"/>
        <v/>
      </c>
      <c r="Q21" s="143" t="str">
        <f t="shared" si="10"/>
        <v/>
      </c>
      <c r="R21" s="143" t="str">
        <f t="shared" si="10"/>
        <v/>
      </c>
      <c r="S21" s="143" t="str">
        <f t="shared" si="10"/>
        <v/>
      </c>
      <c r="T21" s="143" t="str">
        <f t="shared" si="10"/>
        <v/>
      </c>
      <c r="U21" s="143" t="str">
        <f t="shared" si="10"/>
        <v/>
      </c>
      <c r="V21" s="143" t="str">
        <f t="shared" si="10"/>
        <v/>
      </c>
      <c r="W21" s="143" t="str">
        <f t="shared" si="10"/>
        <v/>
      </c>
      <c r="X21" s="143" t="str">
        <f t="shared" si="10"/>
        <v/>
      </c>
      <c r="Y21" s="143" t="str">
        <f t="shared" si="10"/>
        <v/>
      </c>
      <c r="Z21" s="143" t="str">
        <f t="shared" si="10"/>
        <v/>
      </c>
      <c r="AA21" s="143" t="str">
        <f t="shared" si="10"/>
        <v/>
      </c>
      <c r="AB21" s="144" t="str">
        <f t="shared" si="10"/>
        <v/>
      </c>
      <c r="AC21" s="153" t="e">
        <f>+SUM(E21:AB21)*D21</f>
        <v>#REF!</v>
      </c>
      <c r="AD21" s="1" t="e">
        <f>+SUM(L21:U21)*D21</f>
        <v>#REF!</v>
      </c>
      <c r="AF21" s="1" t="str">
        <f>AF17</f>
        <v>FES</v>
      </c>
      <c r="AG21" s="1">
        <f>AG20</f>
        <v>3</v>
      </c>
    </row>
    <row r="22" spans="1:33" ht="15.75" thickBot="1" x14ac:dyDescent="0.25">
      <c r="A22" s="191"/>
      <c r="B22" s="194"/>
      <c r="C22" s="112" t="s">
        <v>34</v>
      </c>
      <c r="D22" s="113" t="e">
        <f>+SUM(D19:D21)</f>
        <v>#REF!</v>
      </c>
      <c r="E22" s="109" t="str">
        <f t="shared" ref="E22:AB22" si="11">IF(ISERROR(E19*$D19+E20*$D20+E21*$D21),"",(E19*$D19+E20*$D20+E21*$D21))</f>
        <v/>
      </c>
      <c r="F22" s="109" t="str">
        <f t="shared" si="11"/>
        <v/>
      </c>
      <c r="G22" s="109" t="str">
        <f t="shared" si="11"/>
        <v/>
      </c>
      <c r="H22" s="109" t="str">
        <f t="shared" si="11"/>
        <v/>
      </c>
      <c r="I22" s="109" t="str">
        <f t="shared" si="11"/>
        <v/>
      </c>
      <c r="J22" s="109" t="str">
        <f t="shared" si="11"/>
        <v/>
      </c>
      <c r="K22" s="109" t="str">
        <f t="shared" si="11"/>
        <v/>
      </c>
      <c r="L22" s="109" t="str">
        <f t="shared" si="11"/>
        <v/>
      </c>
      <c r="M22" s="109" t="str">
        <f t="shared" si="11"/>
        <v/>
      </c>
      <c r="N22" s="109" t="str">
        <f t="shared" si="11"/>
        <v/>
      </c>
      <c r="O22" s="109" t="str">
        <f t="shared" si="11"/>
        <v/>
      </c>
      <c r="P22" s="109" t="str">
        <f t="shared" si="11"/>
        <v/>
      </c>
      <c r="Q22" s="109" t="str">
        <f t="shared" si="11"/>
        <v/>
      </c>
      <c r="R22" s="109" t="str">
        <f t="shared" si="11"/>
        <v/>
      </c>
      <c r="S22" s="109" t="str">
        <f t="shared" si="11"/>
        <v/>
      </c>
      <c r="T22" s="109" t="str">
        <f t="shared" si="11"/>
        <v/>
      </c>
      <c r="U22" s="109" t="str">
        <f t="shared" si="11"/>
        <v/>
      </c>
      <c r="V22" s="109" t="str">
        <f t="shared" si="11"/>
        <v/>
      </c>
      <c r="W22" s="109" t="str">
        <f t="shared" si="11"/>
        <v/>
      </c>
      <c r="X22" s="109" t="str">
        <f t="shared" si="11"/>
        <v/>
      </c>
      <c r="Y22" s="109" t="str">
        <f t="shared" si="11"/>
        <v/>
      </c>
      <c r="Z22" s="109" t="str">
        <f t="shared" si="11"/>
        <v/>
      </c>
      <c r="AA22" s="109" t="str">
        <f t="shared" si="11"/>
        <v/>
      </c>
      <c r="AB22" s="142" t="str">
        <f t="shared" si="11"/>
        <v/>
      </c>
      <c r="AC22" s="152" t="e">
        <f>+SUM(AC19:AC21)</f>
        <v>#REF!</v>
      </c>
      <c r="AD22" s="152" t="e">
        <f>+SUM(AD19:AD21)</f>
        <v>#REF!</v>
      </c>
    </row>
    <row r="23" spans="1:33" ht="15" x14ac:dyDescent="0.2">
      <c r="A23" s="192" t="e">
        <f>+DATE(#REF!,4,1)</f>
        <v>#REF!</v>
      </c>
      <c r="B23" s="193">
        <f>+'Formato Resumen 39'!E18</f>
        <v>43523239.997798644</v>
      </c>
      <c r="C23" s="94" t="s">
        <v>35</v>
      </c>
      <c r="D23" s="95" t="e">
        <f>#REF!</f>
        <v>#REF!</v>
      </c>
      <c r="E23" s="148" t="str">
        <f t="shared" ref="E23:AB23" si="12">IF(ISERROR(E76/$AC79*$B23),"",(E76/$AC79*$B23))</f>
        <v/>
      </c>
      <c r="F23" s="149" t="str">
        <f t="shared" si="12"/>
        <v/>
      </c>
      <c r="G23" s="149" t="str">
        <f t="shared" si="12"/>
        <v/>
      </c>
      <c r="H23" s="149" t="str">
        <f t="shared" si="12"/>
        <v/>
      </c>
      <c r="I23" s="149" t="str">
        <f t="shared" si="12"/>
        <v/>
      </c>
      <c r="J23" s="149" t="str">
        <f t="shared" si="12"/>
        <v/>
      </c>
      <c r="K23" s="149" t="str">
        <f t="shared" si="12"/>
        <v/>
      </c>
      <c r="L23" s="149" t="str">
        <f t="shared" si="12"/>
        <v/>
      </c>
      <c r="M23" s="149" t="str">
        <f t="shared" si="12"/>
        <v/>
      </c>
      <c r="N23" s="149" t="str">
        <f t="shared" si="12"/>
        <v/>
      </c>
      <c r="O23" s="149" t="str">
        <f t="shared" si="12"/>
        <v/>
      </c>
      <c r="P23" s="149" t="str">
        <f t="shared" si="12"/>
        <v/>
      </c>
      <c r="Q23" s="149" t="str">
        <f t="shared" si="12"/>
        <v/>
      </c>
      <c r="R23" s="149" t="str">
        <f t="shared" si="12"/>
        <v/>
      </c>
      <c r="S23" s="149" t="str">
        <f t="shared" si="12"/>
        <v/>
      </c>
      <c r="T23" s="149" t="str">
        <f t="shared" si="12"/>
        <v/>
      </c>
      <c r="U23" s="149" t="str">
        <f t="shared" si="12"/>
        <v/>
      </c>
      <c r="V23" s="149" t="str">
        <f t="shared" si="12"/>
        <v/>
      </c>
      <c r="W23" s="149" t="str">
        <f t="shared" si="12"/>
        <v/>
      </c>
      <c r="X23" s="149" t="str">
        <f t="shared" si="12"/>
        <v/>
      </c>
      <c r="Y23" s="149" t="str">
        <f t="shared" si="12"/>
        <v/>
      </c>
      <c r="Z23" s="149" t="str">
        <f t="shared" si="12"/>
        <v/>
      </c>
      <c r="AA23" s="149" t="str">
        <f t="shared" si="12"/>
        <v/>
      </c>
      <c r="AB23" s="150" t="str">
        <f t="shared" si="12"/>
        <v/>
      </c>
      <c r="AC23" s="151" t="e">
        <f>+SUM(E23:AB23)*D23</f>
        <v>#REF!</v>
      </c>
      <c r="AD23" s="1" t="e">
        <f>+SUM(L23:U23)*D23</f>
        <v>#REF!</v>
      </c>
      <c r="AF23" s="1" t="str">
        <f>AF19</f>
        <v>ORD</v>
      </c>
      <c r="AG23" s="1">
        <f>AG19+1</f>
        <v>4</v>
      </c>
    </row>
    <row r="24" spans="1:33" ht="15" x14ac:dyDescent="0.2">
      <c r="A24" s="190"/>
      <c r="B24" s="193"/>
      <c r="C24" s="100" t="s">
        <v>36</v>
      </c>
      <c r="D24" s="101" t="e">
        <f>#REF!</f>
        <v>#REF!</v>
      </c>
      <c r="E24" s="145" t="str">
        <f t="shared" ref="E24:AB24" si="13">IF(ISERROR(E77/$AC79*$B23),"",(E77/$AC79*$B23))</f>
        <v/>
      </c>
      <c r="F24" s="146" t="str">
        <f t="shared" si="13"/>
        <v/>
      </c>
      <c r="G24" s="146" t="str">
        <f t="shared" si="13"/>
        <v/>
      </c>
      <c r="H24" s="146" t="str">
        <f t="shared" si="13"/>
        <v/>
      </c>
      <c r="I24" s="146" t="str">
        <f t="shared" si="13"/>
        <v/>
      </c>
      <c r="J24" s="146" t="str">
        <f t="shared" si="13"/>
        <v/>
      </c>
      <c r="K24" s="146" t="str">
        <f t="shared" si="13"/>
        <v/>
      </c>
      <c r="L24" s="146" t="str">
        <f t="shared" si="13"/>
        <v/>
      </c>
      <c r="M24" s="146" t="str">
        <f t="shared" si="13"/>
        <v/>
      </c>
      <c r="N24" s="146" t="str">
        <f t="shared" si="13"/>
        <v/>
      </c>
      <c r="O24" s="146" t="str">
        <f t="shared" si="13"/>
        <v/>
      </c>
      <c r="P24" s="146" t="str">
        <f t="shared" si="13"/>
        <v/>
      </c>
      <c r="Q24" s="146" t="str">
        <f t="shared" si="13"/>
        <v/>
      </c>
      <c r="R24" s="146" t="str">
        <f t="shared" si="13"/>
        <v/>
      </c>
      <c r="S24" s="146" t="str">
        <f t="shared" si="13"/>
        <v/>
      </c>
      <c r="T24" s="146" t="str">
        <f t="shared" si="13"/>
        <v/>
      </c>
      <c r="U24" s="146" t="str">
        <f t="shared" si="13"/>
        <v/>
      </c>
      <c r="V24" s="146" t="str">
        <f t="shared" si="13"/>
        <v/>
      </c>
      <c r="W24" s="146" t="str">
        <f t="shared" si="13"/>
        <v/>
      </c>
      <c r="X24" s="146" t="str">
        <f t="shared" si="13"/>
        <v/>
      </c>
      <c r="Y24" s="146" t="str">
        <f t="shared" si="13"/>
        <v/>
      </c>
      <c r="Z24" s="146" t="str">
        <f t="shared" si="13"/>
        <v/>
      </c>
      <c r="AA24" s="146" t="str">
        <f t="shared" si="13"/>
        <v/>
      </c>
      <c r="AB24" s="147" t="str">
        <f t="shared" si="13"/>
        <v/>
      </c>
      <c r="AC24" s="152" t="e">
        <f>+SUM(E24:AB24)*D24</f>
        <v>#REF!</v>
      </c>
      <c r="AD24" s="1" t="e">
        <f>+SUM(L24:U24)*D24</f>
        <v>#REF!</v>
      </c>
      <c r="AF24" s="1" t="str">
        <f>AF20</f>
        <v>SÁB</v>
      </c>
      <c r="AG24" s="1">
        <f>AG23</f>
        <v>4</v>
      </c>
    </row>
    <row r="25" spans="1:33" ht="15" x14ac:dyDescent="0.2">
      <c r="A25" s="190"/>
      <c r="B25" s="193"/>
      <c r="C25" s="106" t="s">
        <v>37</v>
      </c>
      <c r="D25" s="107" t="e">
        <f>#REF!</f>
        <v>#REF!</v>
      </c>
      <c r="E25" s="143" t="str">
        <f t="shared" ref="E25:AB25" si="14">IF(ISERROR(E78/$AC79*$B23),"",(E78/$AC79*$B23))</f>
        <v/>
      </c>
      <c r="F25" s="143" t="str">
        <f t="shared" si="14"/>
        <v/>
      </c>
      <c r="G25" s="143" t="str">
        <f t="shared" si="14"/>
        <v/>
      </c>
      <c r="H25" s="143" t="str">
        <f t="shared" si="14"/>
        <v/>
      </c>
      <c r="I25" s="143" t="str">
        <f t="shared" si="14"/>
        <v/>
      </c>
      <c r="J25" s="143" t="str">
        <f t="shared" si="14"/>
        <v/>
      </c>
      <c r="K25" s="143" t="str">
        <f t="shared" si="14"/>
        <v/>
      </c>
      <c r="L25" s="143" t="str">
        <f t="shared" si="14"/>
        <v/>
      </c>
      <c r="M25" s="143" t="str">
        <f t="shared" si="14"/>
        <v/>
      </c>
      <c r="N25" s="143" t="str">
        <f t="shared" si="14"/>
        <v/>
      </c>
      <c r="O25" s="143" t="str">
        <f t="shared" si="14"/>
        <v/>
      </c>
      <c r="P25" s="143" t="str">
        <f t="shared" si="14"/>
        <v/>
      </c>
      <c r="Q25" s="143" t="str">
        <f t="shared" si="14"/>
        <v/>
      </c>
      <c r="R25" s="143" t="str">
        <f t="shared" si="14"/>
        <v/>
      </c>
      <c r="S25" s="143" t="str">
        <f t="shared" si="14"/>
        <v/>
      </c>
      <c r="T25" s="143" t="str">
        <f t="shared" si="14"/>
        <v/>
      </c>
      <c r="U25" s="143" t="str">
        <f t="shared" si="14"/>
        <v/>
      </c>
      <c r="V25" s="143" t="str">
        <f t="shared" si="14"/>
        <v/>
      </c>
      <c r="W25" s="143" t="str">
        <f t="shared" si="14"/>
        <v/>
      </c>
      <c r="X25" s="143" t="str">
        <f t="shared" si="14"/>
        <v/>
      </c>
      <c r="Y25" s="143" t="str">
        <f t="shared" si="14"/>
        <v/>
      </c>
      <c r="Z25" s="143" t="str">
        <f t="shared" si="14"/>
        <v/>
      </c>
      <c r="AA25" s="143" t="str">
        <f t="shared" si="14"/>
        <v/>
      </c>
      <c r="AB25" s="144" t="str">
        <f t="shared" si="14"/>
        <v/>
      </c>
      <c r="AC25" s="153" t="e">
        <f>+SUM(E25:AB25)*D25</f>
        <v>#REF!</v>
      </c>
      <c r="AD25" s="1" t="e">
        <f>+SUM(L25:U25)*D25</f>
        <v>#REF!</v>
      </c>
      <c r="AF25" s="1" t="str">
        <f>AF21</f>
        <v>FES</v>
      </c>
      <c r="AG25" s="1">
        <f>AG24</f>
        <v>4</v>
      </c>
    </row>
    <row r="26" spans="1:33" ht="15.75" thickBot="1" x14ac:dyDescent="0.25">
      <c r="A26" s="191"/>
      <c r="B26" s="194"/>
      <c r="C26" s="112" t="s">
        <v>34</v>
      </c>
      <c r="D26" s="113" t="e">
        <f>+SUM(D23:D25)</f>
        <v>#REF!</v>
      </c>
      <c r="E26" s="109" t="str">
        <f t="shared" ref="E26:AB26" si="15">IF(ISERROR(E23*$D23+E24*$D24+E25*$D25),"",(E23*$D23+E24*$D24+E25*$D25))</f>
        <v/>
      </c>
      <c r="F26" s="109" t="str">
        <f t="shared" si="15"/>
        <v/>
      </c>
      <c r="G26" s="109" t="str">
        <f t="shared" si="15"/>
        <v/>
      </c>
      <c r="H26" s="109" t="str">
        <f t="shared" si="15"/>
        <v/>
      </c>
      <c r="I26" s="109" t="str">
        <f t="shared" si="15"/>
        <v/>
      </c>
      <c r="J26" s="109" t="str">
        <f t="shared" si="15"/>
        <v/>
      </c>
      <c r="K26" s="109" t="str">
        <f t="shared" si="15"/>
        <v/>
      </c>
      <c r="L26" s="109" t="str">
        <f t="shared" si="15"/>
        <v/>
      </c>
      <c r="M26" s="109" t="str">
        <f t="shared" si="15"/>
        <v/>
      </c>
      <c r="N26" s="109" t="str">
        <f t="shared" si="15"/>
        <v/>
      </c>
      <c r="O26" s="109" t="str">
        <f t="shared" si="15"/>
        <v/>
      </c>
      <c r="P26" s="109" t="str">
        <f t="shared" si="15"/>
        <v/>
      </c>
      <c r="Q26" s="109" t="str">
        <f t="shared" si="15"/>
        <v/>
      </c>
      <c r="R26" s="109" t="str">
        <f t="shared" si="15"/>
        <v/>
      </c>
      <c r="S26" s="109" t="str">
        <f t="shared" si="15"/>
        <v/>
      </c>
      <c r="T26" s="109" t="str">
        <f t="shared" si="15"/>
        <v/>
      </c>
      <c r="U26" s="109" t="str">
        <f t="shared" si="15"/>
        <v/>
      </c>
      <c r="V26" s="109" t="str">
        <f t="shared" si="15"/>
        <v/>
      </c>
      <c r="W26" s="109" t="str">
        <f t="shared" si="15"/>
        <v/>
      </c>
      <c r="X26" s="109" t="str">
        <f t="shared" si="15"/>
        <v/>
      </c>
      <c r="Y26" s="109" t="str">
        <f t="shared" si="15"/>
        <v/>
      </c>
      <c r="Z26" s="109" t="str">
        <f t="shared" si="15"/>
        <v/>
      </c>
      <c r="AA26" s="109" t="str">
        <f t="shared" si="15"/>
        <v/>
      </c>
      <c r="AB26" s="142" t="str">
        <f t="shared" si="15"/>
        <v/>
      </c>
      <c r="AC26" s="152" t="e">
        <f>+SUM(AC23:AC25)</f>
        <v>#REF!</v>
      </c>
      <c r="AD26" s="152" t="e">
        <f>+SUM(AD23:AD25)</f>
        <v>#REF!</v>
      </c>
    </row>
    <row r="27" spans="1:33" ht="15" x14ac:dyDescent="0.2">
      <c r="A27" s="192" t="e">
        <f>+DATE(#REF!,5,1)</f>
        <v>#REF!</v>
      </c>
      <c r="B27" s="193">
        <f>+'Formato Resumen 39'!E19</f>
        <v>47032277.932036646</v>
      </c>
      <c r="C27" s="94" t="s">
        <v>35</v>
      </c>
      <c r="D27" s="95" t="e">
        <f>#REF!</f>
        <v>#REF!</v>
      </c>
      <c r="E27" s="148" t="str">
        <f t="shared" ref="E27:AB27" si="16">IF(ISERROR(E80/$AC83*$B27),"",(E80/$AC83*$B27))</f>
        <v/>
      </c>
      <c r="F27" s="149" t="str">
        <f t="shared" si="16"/>
        <v/>
      </c>
      <c r="G27" s="149" t="str">
        <f t="shared" si="16"/>
        <v/>
      </c>
      <c r="H27" s="149" t="str">
        <f t="shared" si="16"/>
        <v/>
      </c>
      <c r="I27" s="149" t="str">
        <f t="shared" si="16"/>
        <v/>
      </c>
      <c r="J27" s="149" t="str">
        <f t="shared" si="16"/>
        <v/>
      </c>
      <c r="K27" s="149" t="str">
        <f t="shared" si="16"/>
        <v/>
      </c>
      <c r="L27" s="149" t="str">
        <f t="shared" si="16"/>
        <v/>
      </c>
      <c r="M27" s="149" t="str">
        <f t="shared" si="16"/>
        <v/>
      </c>
      <c r="N27" s="149" t="str">
        <f t="shared" si="16"/>
        <v/>
      </c>
      <c r="O27" s="149" t="str">
        <f t="shared" si="16"/>
        <v/>
      </c>
      <c r="P27" s="149" t="str">
        <f t="shared" si="16"/>
        <v/>
      </c>
      <c r="Q27" s="149" t="str">
        <f t="shared" si="16"/>
        <v/>
      </c>
      <c r="R27" s="149" t="str">
        <f t="shared" si="16"/>
        <v/>
      </c>
      <c r="S27" s="149" t="str">
        <f t="shared" si="16"/>
        <v/>
      </c>
      <c r="T27" s="149" t="str">
        <f t="shared" si="16"/>
        <v/>
      </c>
      <c r="U27" s="149" t="str">
        <f t="shared" si="16"/>
        <v/>
      </c>
      <c r="V27" s="149" t="str">
        <f t="shared" si="16"/>
        <v/>
      </c>
      <c r="W27" s="149" t="str">
        <f t="shared" si="16"/>
        <v/>
      </c>
      <c r="X27" s="149" t="str">
        <f t="shared" si="16"/>
        <v/>
      </c>
      <c r="Y27" s="149" t="str">
        <f t="shared" si="16"/>
        <v/>
      </c>
      <c r="Z27" s="149" t="str">
        <f t="shared" si="16"/>
        <v/>
      </c>
      <c r="AA27" s="149" t="str">
        <f t="shared" si="16"/>
        <v/>
      </c>
      <c r="AB27" s="150" t="str">
        <f t="shared" si="16"/>
        <v/>
      </c>
      <c r="AC27" s="151" t="e">
        <f>+SUM(E27:AB27)*D27</f>
        <v>#REF!</v>
      </c>
      <c r="AD27" s="1" t="e">
        <f>+SUM(L27:U27)*D27</f>
        <v>#REF!</v>
      </c>
      <c r="AF27" s="1" t="str">
        <f>AF23</f>
        <v>ORD</v>
      </c>
      <c r="AG27" s="1">
        <f>AG23+1</f>
        <v>5</v>
      </c>
    </row>
    <row r="28" spans="1:33" ht="15" x14ac:dyDescent="0.2">
      <c r="A28" s="190"/>
      <c r="B28" s="193"/>
      <c r="C28" s="100" t="s">
        <v>36</v>
      </c>
      <c r="D28" s="101" t="e">
        <f>#REF!</f>
        <v>#REF!</v>
      </c>
      <c r="E28" s="145" t="str">
        <f t="shared" ref="E28:AB28" si="17">IF(ISERROR(E81/$AC83*$B27),"",(E81/$AC83*$B27))</f>
        <v/>
      </c>
      <c r="F28" s="146" t="str">
        <f t="shared" si="17"/>
        <v/>
      </c>
      <c r="G28" s="146" t="str">
        <f t="shared" si="17"/>
        <v/>
      </c>
      <c r="H28" s="146" t="str">
        <f t="shared" si="17"/>
        <v/>
      </c>
      <c r="I28" s="146" t="str">
        <f t="shared" si="17"/>
        <v/>
      </c>
      <c r="J28" s="146" t="str">
        <f t="shared" si="17"/>
        <v/>
      </c>
      <c r="K28" s="146" t="str">
        <f t="shared" si="17"/>
        <v/>
      </c>
      <c r="L28" s="146" t="str">
        <f t="shared" si="17"/>
        <v/>
      </c>
      <c r="M28" s="146" t="str">
        <f t="shared" si="17"/>
        <v/>
      </c>
      <c r="N28" s="146" t="str">
        <f t="shared" si="17"/>
        <v/>
      </c>
      <c r="O28" s="146" t="str">
        <f t="shared" si="17"/>
        <v/>
      </c>
      <c r="P28" s="146" t="str">
        <f t="shared" si="17"/>
        <v/>
      </c>
      <c r="Q28" s="146" t="str">
        <f t="shared" si="17"/>
        <v/>
      </c>
      <c r="R28" s="146" t="str">
        <f t="shared" si="17"/>
        <v/>
      </c>
      <c r="S28" s="146" t="str">
        <f t="shared" si="17"/>
        <v/>
      </c>
      <c r="T28" s="146" t="str">
        <f t="shared" si="17"/>
        <v/>
      </c>
      <c r="U28" s="146" t="str">
        <f t="shared" si="17"/>
        <v/>
      </c>
      <c r="V28" s="146" t="str">
        <f t="shared" si="17"/>
        <v/>
      </c>
      <c r="W28" s="146" t="str">
        <f t="shared" si="17"/>
        <v/>
      </c>
      <c r="X28" s="146" t="str">
        <f t="shared" si="17"/>
        <v/>
      </c>
      <c r="Y28" s="146" t="str">
        <f t="shared" si="17"/>
        <v/>
      </c>
      <c r="Z28" s="146" t="str">
        <f t="shared" si="17"/>
        <v/>
      </c>
      <c r="AA28" s="146" t="str">
        <f t="shared" si="17"/>
        <v/>
      </c>
      <c r="AB28" s="147" t="str">
        <f t="shared" si="17"/>
        <v/>
      </c>
      <c r="AC28" s="152" t="e">
        <f>+SUM(E28:AB28)*D28</f>
        <v>#REF!</v>
      </c>
      <c r="AD28" s="1" t="e">
        <f>+SUM(L28:U28)*D28</f>
        <v>#REF!</v>
      </c>
      <c r="AF28" s="1" t="str">
        <f>AF24</f>
        <v>SÁB</v>
      </c>
      <c r="AG28" s="1">
        <f>AG27</f>
        <v>5</v>
      </c>
    </row>
    <row r="29" spans="1:33" ht="15" x14ac:dyDescent="0.2">
      <c r="A29" s="190"/>
      <c r="B29" s="193"/>
      <c r="C29" s="106" t="s">
        <v>37</v>
      </c>
      <c r="D29" s="107" t="e">
        <f>#REF!</f>
        <v>#REF!</v>
      </c>
      <c r="E29" s="143" t="str">
        <f t="shared" ref="E29:AB29" si="18">IF(ISERROR(E82/$AC83*$B27),"",(E82/$AC83*$B27))</f>
        <v/>
      </c>
      <c r="F29" s="143" t="str">
        <f t="shared" si="18"/>
        <v/>
      </c>
      <c r="G29" s="143" t="str">
        <f t="shared" si="18"/>
        <v/>
      </c>
      <c r="H29" s="143" t="str">
        <f t="shared" si="18"/>
        <v/>
      </c>
      <c r="I29" s="143" t="str">
        <f t="shared" si="18"/>
        <v/>
      </c>
      <c r="J29" s="143" t="str">
        <f t="shared" si="18"/>
        <v/>
      </c>
      <c r="K29" s="143" t="str">
        <f t="shared" si="18"/>
        <v/>
      </c>
      <c r="L29" s="143" t="str">
        <f t="shared" si="18"/>
        <v/>
      </c>
      <c r="M29" s="143" t="str">
        <f t="shared" si="18"/>
        <v/>
      </c>
      <c r="N29" s="143" t="str">
        <f t="shared" si="18"/>
        <v/>
      </c>
      <c r="O29" s="143" t="str">
        <f t="shared" si="18"/>
        <v/>
      </c>
      <c r="P29" s="143" t="str">
        <f t="shared" si="18"/>
        <v/>
      </c>
      <c r="Q29" s="143" t="str">
        <f t="shared" si="18"/>
        <v/>
      </c>
      <c r="R29" s="143" t="str">
        <f t="shared" si="18"/>
        <v/>
      </c>
      <c r="S29" s="143" t="str">
        <f t="shared" si="18"/>
        <v/>
      </c>
      <c r="T29" s="143" t="str">
        <f t="shared" si="18"/>
        <v/>
      </c>
      <c r="U29" s="143" t="str">
        <f t="shared" si="18"/>
        <v/>
      </c>
      <c r="V29" s="143" t="str">
        <f t="shared" si="18"/>
        <v/>
      </c>
      <c r="W29" s="143" t="str">
        <f t="shared" si="18"/>
        <v/>
      </c>
      <c r="X29" s="143" t="str">
        <f t="shared" si="18"/>
        <v/>
      </c>
      <c r="Y29" s="143" t="str">
        <f t="shared" si="18"/>
        <v/>
      </c>
      <c r="Z29" s="143" t="str">
        <f t="shared" si="18"/>
        <v/>
      </c>
      <c r="AA29" s="143" t="str">
        <f t="shared" si="18"/>
        <v/>
      </c>
      <c r="AB29" s="144" t="str">
        <f t="shared" si="18"/>
        <v/>
      </c>
      <c r="AC29" s="153" t="e">
        <f>+SUM(E29:AB29)*D29</f>
        <v>#REF!</v>
      </c>
      <c r="AD29" s="1" t="e">
        <f>+SUM(L29:U29)*D29</f>
        <v>#REF!</v>
      </c>
      <c r="AF29" s="1" t="str">
        <f>AF25</f>
        <v>FES</v>
      </c>
      <c r="AG29" s="1">
        <f>AG28</f>
        <v>5</v>
      </c>
    </row>
    <row r="30" spans="1:33" ht="15.75" thickBot="1" x14ac:dyDescent="0.25">
      <c r="A30" s="191"/>
      <c r="B30" s="194"/>
      <c r="C30" s="112" t="s">
        <v>34</v>
      </c>
      <c r="D30" s="113" t="e">
        <f>+SUM(D27:D29)</f>
        <v>#REF!</v>
      </c>
      <c r="E30" s="109" t="str">
        <f t="shared" ref="E30:AB30" si="19">IF(ISERROR(E27*$D27+E28*$D28+E29*$D29),"",(E27*$D27+E28*$D28+E29*$D29))</f>
        <v/>
      </c>
      <c r="F30" s="109" t="str">
        <f t="shared" si="19"/>
        <v/>
      </c>
      <c r="G30" s="109" t="str">
        <f t="shared" si="19"/>
        <v/>
      </c>
      <c r="H30" s="109" t="str">
        <f t="shared" si="19"/>
        <v/>
      </c>
      <c r="I30" s="109" t="str">
        <f t="shared" si="19"/>
        <v/>
      </c>
      <c r="J30" s="109" t="str">
        <f t="shared" si="19"/>
        <v/>
      </c>
      <c r="K30" s="109" t="str">
        <f t="shared" si="19"/>
        <v/>
      </c>
      <c r="L30" s="109" t="str">
        <f t="shared" si="19"/>
        <v/>
      </c>
      <c r="M30" s="109" t="str">
        <f t="shared" si="19"/>
        <v/>
      </c>
      <c r="N30" s="109" t="str">
        <f t="shared" si="19"/>
        <v/>
      </c>
      <c r="O30" s="109" t="str">
        <f t="shared" si="19"/>
        <v/>
      </c>
      <c r="P30" s="109" t="str">
        <f t="shared" si="19"/>
        <v/>
      </c>
      <c r="Q30" s="109" t="str">
        <f t="shared" si="19"/>
        <v/>
      </c>
      <c r="R30" s="109" t="str">
        <f t="shared" si="19"/>
        <v/>
      </c>
      <c r="S30" s="109" t="str">
        <f t="shared" si="19"/>
        <v/>
      </c>
      <c r="T30" s="109" t="str">
        <f t="shared" si="19"/>
        <v/>
      </c>
      <c r="U30" s="109" t="str">
        <f t="shared" si="19"/>
        <v/>
      </c>
      <c r="V30" s="109" t="str">
        <f t="shared" si="19"/>
        <v/>
      </c>
      <c r="W30" s="109" t="str">
        <f t="shared" si="19"/>
        <v/>
      </c>
      <c r="X30" s="109" t="str">
        <f t="shared" si="19"/>
        <v/>
      </c>
      <c r="Y30" s="109" t="str">
        <f t="shared" si="19"/>
        <v/>
      </c>
      <c r="Z30" s="109" t="str">
        <f t="shared" si="19"/>
        <v/>
      </c>
      <c r="AA30" s="109" t="str">
        <f t="shared" si="19"/>
        <v/>
      </c>
      <c r="AB30" s="142" t="str">
        <f t="shared" si="19"/>
        <v/>
      </c>
      <c r="AC30" s="152" t="e">
        <f>+SUM(AC27:AC29)</f>
        <v>#REF!</v>
      </c>
      <c r="AD30" s="152" t="e">
        <f>+SUM(AD27:AD29)</f>
        <v>#REF!</v>
      </c>
    </row>
    <row r="31" spans="1:33" ht="15" x14ac:dyDescent="0.2">
      <c r="A31" s="192" t="e">
        <f>+DATE(#REF!,6,1)</f>
        <v>#REF!</v>
      </c>
      <c r="B31" s="193">
        <f>+'Formato Resumen 39'!E20</f>
        <v>42988435.007239863</v>
      </c>
      <c r="C31" s="94" t="s">
        <v>35</v>
      </c>
      <c r="D31" s="95" t="e">
        <f>#REF!</f>
        <v>#REF!</v>
      </c>
      <c r="E31" s="148" t="str">
        <f t="shared" ref="E31:AB31" si="20">IF(ISERROR(E84/$AC87*$B31),"",(E84/$AC87*$B31))</f>
        <v/>
      </c>
      <c r="F31" s="149" t="str">
        <f t="shared" si="20"/>
        <v/>
      </c>
      <c r="G31" s="149" t="str">
        <f t="shared" si="20"/>
        <v/>
      </c>
      <c r="H31" s="149" t="str">
        <f t="shared" si="20"/>
        <v/>
      </c>
      <c r="I31" s="149" t="str">
        <f t="shared" si="20"/>
        <v/>
      </c>
      <c r="J31" s="149" t="str">
        <f t="shared" si="20"/>
        <v/>
      </c>
      <c r="K31" s="149" t="str">
        <f t="shared" si="20"/>
        <v/>
      </c>
      <c r="L31" s="149" t="str">
        <f t="shared" si="20"/>
        <v/>
      </c>
      <c r="M31" s="149" t="str">
        <f t="shared" si="20"/>
        <v/>
      </c>
      <c r="N31" s="149" t="str">
        <f t="shared" si="20"/>
        <v/>
      </c>
      <c r="O31" s="149" t="str">
        <f t="shared" si="20"/>
        <v/>
      </c>
      <c r="P31" s="149" t="str">
        <f t="shared" si="20"/>
        <v/>
      </c>
      <c r="Q31" s="149" t="str">
        <f t="shared" si="20"/>
        <v/>
      </c>
      <c r="R31" s="149" t="str">
        <f t="shared" si="20"/>
        <v/>
      </c>
      <c r="S31" s="149" t="str">
        <f t="shared" si="20"/>
        <v/>
      </c>
      <c r="T31" s="149" t="str">
        <f t="shared" si="20"/>
        <v/>
      </c>
      <c r="U31" s="149" t="str">
        <f t="shared" si="20"/>
        <v/>
      </c>
      <c r="V31" s="149" t="str">
        <f t="shared" si="20"/>
        <v/>
      </c>
      <c r="W31" s="149" t="str">
        <f t="shared" si="20"/>
        <v/>
      </c>
      <c r="X31" s="149" t="str">
        <f t="shared" si="20"/>
        <v/>
      </c>
      <c r="Y31" s="149" t="str">
        <f t="shared" si="20"/>
        <v/>
      </c>
      <c r="Z31" s="149" t="str">
        <f t="shared" si="20"/>
        <v/>
      </c>
      <c r="AA31" s="149" t="str">
        <f t="shared" si="20"/>
        <v/>
      </c>
      <c r="AB31" s="150" t="str">
        <f t="shared" si="20"/>
        <v/>
      </c>
      <c r="AC31" s="151" t="e">
        <f>+SUM(E31:AB31)*D31</f>
        <v>#REF!</v>
      </c>
      <c r="AD31" s="1" t="e">
        <f>+SUM(L31:U31)*D31</f>
        <v>#REF!</v>
      </c>
      <c r="AF31" s="1" t="str">
        <f>AF27</f>
        <v>ORD</v>
      </c>
      <c r="AG31" s="1">
        <f>AG27+1</f>
        <v>6</v>
      </c>
    </row>
    <row r="32" spans="1:33" ht="15" x14ac:dyDescent="0.2">
      <c r="A32" s="190"/>
      <c r="B32" s="193"/>
      <c r="C32" s="100" t="s">
        <v>36</v>
      </c>
      <c r="D32" s="101" t="e">
        <f>#REF!</f>
        <v>#REF!</v>
      </c>
      <c r="E32" s="145" t="str">
        <f t="shared" ref="E32:AB32" si="21">IF(ISERROR(E85/$AC87*$B31),"",(E85/$AC87*$B31))</f>
        <v/>
      </c>
      <c r="F32" s="146" t="str">
        <f t="shared" si="21"/>
        <v/>
      </c>
      <c r="G32" s="146" t="str">
        <f t="shared" si="21"/>
        <v/>
      </c>
      <c r="H32" s="146" t="str">
        <f t="shared" si="21"/>
        <v/>
      </c>
      <c r="I32" s="146" t="str">
        <f t="shared" si="21"/>
        <v/>
      </c>
      <c r="J32" s="146" t="str">
        <f t="shared" si="21"/>
        <v/>
      </c>
      <c r="K32" s="146" t="str">
        <f t="shared" si="21"/>
        <v/>
      </c>
      <c r="L32" s="146" t="str">
        <f t="shared" si="21"/>
        <v/>
      </c>
      <c r="M32" s="146" t="str">
        <f t="shared" si="21"/>
        <v/>
      </c>
      <c r="N32" s="146" t="str">
        <f t="shared" si="21"/>
        <v/>
      </c>
      <c r="O32" s="146" t="str">
        <f t="shared" si="21"/>
        <v/>
      </c>
      <c r="P32" s="146" t="str">
        <f t="shared" si="21"/>
        <v/>
      </c>
      <c r="Q32" s="146" t="str">
        <f t="shared" si="21"/>
        <v/>
      </c>
      <c r="R32" s="146" t="str">
        <f t="shared" si="21"/>
        <v/>
      </c>
      <c r="S32" s="146" t="str">
        <f t="shared" si="21"/>
        <v/>
      </c>
      <c r="T32" s="146" t="str">
        <f t="shared" si="21"/>
        <v/>
      </c>
      <c r="U32" s="146" t="str">
        <f t="shared" si="21"/>
        <v/>
      </c>
      <c r="V32" s="146" t="str">
        <f t="shared" si="21"/>
        <v/>
      </c>
      <c r="W32" s="146" t="str">
        <f t="shared" si="21"/>
        <v/>
      </c>
      <c r="X32" s="146" t="str">
        <f t="shared" si="21"/>
        <v/>
      </c>
      <c r="Y32" s="146" t="str">
        <f t="shared" si="21"/>
        <v/>
      </c>
      <c r="Z32" s="146" t="str">
        <f t="shared" si="21"/>
        <v/>
      </c>
      <c r="AA32" s="146" t="str">
        <f t="shared" si="21"/>
        <v/>
      </c>
      <c r="AB32" s="147" t="str">
        <f t="shared" si="21"/>
        <v/>
      </c>
      <c r="AC32" s="152" t="e">
        <f>+SUM(E32:AB32)*D32</f>
        <v>#REF!</v>
      </c>
      <c r="AD32" s="1" t="e">
        <f>+SUM(L32:U32)*D32</f>
        <v>#REF!</v>
      </c>
      <c r="AF32" s="1" t="str">
        <f>AF28</f>
        <v>SÁB</v>
      </c>
      <c r="AG32" s="1">
        <f>AG31</f>
        <v>6</v>
      </c>
    </row>
    <row r="33" spans="1:33" ht="15" x14ac:dyDescent="0.2">
      <c r="A33" s="190"/>
      <c r="B33" s="193"/>
      <c r="C33" s="106" t="s">
        <v>37</v>
      </c>
      <c r="D33" s="107" t="e">
        <f>#REF!</f>
        <v>#REF!</v>
      </c>
      <c r="E33" s="143" t="str">
        <f t="shared" ref="E33:AB33" si="22">IF(ISERROR(E86/$AC87*$B31),"",(E86/$AC87*$B31))</f>
        <v/>
      </c>
      <c r="F33" s="143" t="str">
        <f t="shared" si="22"/>
        <v/>
      </c>
      <c r="G33" s="143" t="str">
        <f t="shared" si="22"/>
        <v/>
      </c>
      <c r="H33" s="143" t="str">
        <f t="shared" si="22"/>
        <v/>
      </c>
      <c r="I33" s="143" t="str">
        <f t="shared" si="22"/>
        <v/>
      </c>
      <c r="J33" s="143" t="str">
        <f t="shared" si="22"/>
        <v/>
      </c>
      <c r="K33" s="143" t="str">
        <f t="shared" si="22"/>
        <v/>
      </c>
      <c r="L33" s="143" t="str">
        <f t="shared" si="22"/>
        <v/>
      </c>
      <c r="M33" s="143" t="str">
        <f t="shared" si="22"/>
        <v/>
      </c>
      <c r="N33" s="143" t="str">
        <f t="shared" si="22"/>
        <v/>
      </c>
      <c r="O33" s="143" t="str">
        <f t="shared" si="22"/>
        <v/>
      </c>
      <c r="P33" s="143" t="str">
        <f t="shared" si="22"/>
        <v/>
      </c>
      <c r="Q33" s="143" t="str">
        <f t="shared" si="22"/>
        <v/>
      </c>
      <c r="R33" s="143" t="str">
        <f t="shared" si="22"/>
        <v/>
      </c>
      <c r="S33" s="143" t="str">
        <f t="shared" si="22"/>
        <v/>
      </c>
      <c r="T33" s="143" t="str">
        <f t="shared" si="22"/>
        <v/>
      </c>
      <c r="U33" s="143" t="str">
        <f t="shared" si="22"/>
        <v/>
      </c>
      <c r="V33" s="143" t="str">
        <f t="shared" si="22"/>
        <v/>
      </c>
      <c r="W33" s="143" t="str">
        <f t="shared" si="22"/>
        <v/>
      </c>
      <c r="X33" s="143" t="str">
        <f t="shared" si="22"/>
        <v/>
      </c>
      <c r="Y33" s="143" t="str">
        <f t="shared" si="22"/>
        <v/>
      </c>
      <c r="Z33" s="143" t="str">
        <f t="shared" si="22"/>
        <v/>
      </c>
      <c r="AA33" s="143" t="str">
        <f t="shared" si="22"/>
        <v/>
      </c>
      <c r="AB33" s="144" t="str">
        <f t="shared" si="22"/>
        <v/>
      </c>
      <c r="AC33" s="153" t="e">
        <f>+SUM(E33:AB33)*D33</f>
        <v>#REF!</v>
      </c>
      <c r="AD33" s="1" t="e">
        <f>+SUM(L33:U33)*D33</f>
        <v>#REF!</v>
      </c>
      <c r="AF33" s="1" t="str">
        <f>AF29</f>
        <v>FES</v>
      </c>
      <c r="AG33" s="1">
        <f>AG32</f>
        <v>6</v>
      </c>
    </row>
    <row r="34" spans="1:33" ht="15.75" thickBot="1" x14ac:dyDescent="0.25">
      <c r="A34" s="191"/>
      <c r="B34" s="194"/>
      <c r="C34" s="112" t="s">
        <v>34</v>
      </c>
      <c r="D34" s="113" t="e">
        <f>+SUM(D31:D33)</f>
        <v>#REF!</v>
      </c>
      <c r="E34" s="109" t="str">
        <f t="shared" ref="E34:AB34" si="23">IF(ISERROR(E31*$D31+E32*$D32+E33*$D33),"",(E31*$D31+E32*$D32+E33*$D33))</f>
        <v/>
      </c>
      <c r="F34" s="109" t="str">
        <f t="shared" si="23"/>
        <v/>
      </c>
      <c r="G34" s="109" t="str">
        <f t="shared" si="23"/>
        <v/>
      </c>
      <c r="H34" s="109" t="str">
        <f t="shared" si="23"/>
        <v/>
      </c>
      <c r="I34" s="109" t="str">
        <f t="shared" si="23"/>
        <v/>
      </c>
      <c r="J34" s="109" t="str">
        <f t="shared" si="23"/>
        <v/>
      </c>
      <c r="K34" s="109" t="str">
        <f t="shared" si="23"/>
        <v/>
      </c>
      <c r="L34" s="109" t="str">
        <f t="shared" si="23"/>
        <v/>
      </c>
      <c r="M34" s="109" t="str">
        <f t="shared" si="23"/>
        <v/>
      </c>
      <c r="N34" s="109" t="str">
        <f t="shared" si="23"/>
        <v/>
      </c>
      <c r="O34" s="109" t="str">
        <f t="shared" si="23"/>
        <v/>
      </c>
      <c r="P34" s="109" t="str">
        <f t="shared" si="23"/>
        <v/>
      </c>
      <c r="Q34" s="109" t="str">
        <f t="shared" si="23"/>
        <v/>
      </c>
      <c r="R34" s="109" t="str">
        <f t="shared" si="23"/>
        <v/>
      </c>
      <c r="S34" s="109" t="str">
        <f t="shared" si="23"/>
        <v/>
      </c>
      <c r="T34" s="109" t="str">
        <f t="shared" si="23"/>
        <v/>
      </c>
      <c r="U34" s="109" t="str">
        <f t="shared" si="23"/>
        <v/>
      </c>
      <c r="V34" s="109" t="str">
        <f t="shared" si="23"/>
        <v/>
      </c>
      <c r="W34" s="109" t="str">
        <f t="shared" si="23"/>
        <v/>
      </c>
      <c r="X34" s="109" t="str">
        <f t="shared" si="23"/>
        <v/>
      </c>
      <c r="Y34" s="109" t="str">
        <f t="shared" si="23"/>
        <v/>
      </c>
      <c r="Z34" s="109" t="str">
        <f t="shared" si="23"/>
        <v/>
      </c>
      <c r="AA34" s="109" t="str">
        <f t="shared" si="23"/>
        <v/>
      </c>
      <c r="AB34" s="142" t="str">
        <f t="shared" si="23"/>
        <v/>
      </c>
      <c r="AC34" s="152" t="e">
        <f>+SUM(AC31:AC33)</f>
        <v>#REF!</v>
      </c>
      <c r="AD34" s="152" t="e">
        <f>+SUM(AD31:AD33)</f>
        <v>#REF!</v>
      </c>
    </row>
    <row r="35" spans="1:33" ht="15" x14ac:dyDescent="0.2">
      <c r="A35" s="192" t="e">
        <f>+DATE(#REF!,7,1)</f>
        <v>#REF!</v>
      </c>
      <c r="B35" s="193">
        <f>+'Formato Resumen 39'!E21</f>
        <v>43579122.606297225</v>
      </c>
      <c r="C35" s="94" t="s">
        <v>35</v>
      </c>
      <c r="D35" s="95" t="e">
        <f>#REF!</f>
        <v>#REF!</v>
      </c>
      <c r="E35" s="148" t="str">
        <f t="shared" ref="E35:AB35" si="24">IF(ISERROR(E88/$AC91*$B35),"",(E88/$AC91*$B35))</f>
        <v/>
      </c>
      <c r="F35" s="149" t="str">
        <f t="shared" si="24"/>
        <v/>
      </c>
      <c r="G35" s="149" t="str">
        <f t="shared" si="24"/>
        <v/>
      </c>
      <c r="H35" s="149" t="str">
        <f t="shared" si="24"/>
        <v/>
      </c>
      <c r="I35" s="149" t="str">
        <f t="shared" si="24"/>
        <v/>
      </c>
      <c r="J35" s="149" t="str">
        <f t="shared" si="24"/>
        <v/>
      </c>
      <c r="K35" s="149" t="str">
        <f t="shared" si="24"/>
        <v/>
      </c>
      <c r="L35" s="149" t="str">
        <f t="shared" si="24"/>
        <v/>
      </c>
      <c r="M35" s="149" t="str">
        <f t="shared" si="24"/>
        <v/>
      </c>
      <c r="N35" s="149" t="str">
        <f t="shared" si="24"/>
        <v/>
      </c>
      <c r="O35" s="149" t="str">
        <f t="shared" si="24"/>
        <v/>
      </c>
      <c r="P35" s="149" t="str">
        <f t="shared" si="24"/>
        <v/>
      </c>
      <c r="Q35" s="149" t="str">
        <f t="shared" si="24"/>
        <v/>
      </c>
      <c r="R35" s="149" t="str">
        <f t="shared" si="24"/>
        <v/>
      </c>
      <c r="S35" s="149" t="str">
        <f t="shared" si="24"/>
        <v/>
      </c>
      <c r="T35" s="149" t="str">
        <f t="shared" si="24"/>
        <v/>
      </c>
      <c r="U35" s="149" t="str">
        <f t="shared" si="24"/>
        <v/>
      </c>
      <c r="V35" s="149" t="str">
        <f t="shared" si="24"/>
        <v/>
      </c>
      <c r="W35" s="149" t="str">
        <f t="shared" si="24"/>
        <v/>
      </c>
      <c r="X35" s="149" t="str">
        <f t="shared" si="24"/>
        <v/>
      </c>
      <c r="Y35" s="149" t="str">
        <f t="shared" si="24"/>
        <v/>
      </c>
      <c r="Z35" s="149" t="str">
        <f t="shared" si="24"/>
        <v/>
      </c>
      <c r="AA35" s="149" t="str">
        <f t="shared" si="24"/>
        <v/>
      </c>
      <c r="AB35" s="150" t="str">
        <f t="shared" si="24"/>
        <v/>
      </c>
      <c r="AC35" s="151" t="e">
        <f>+SUM(E35:AB35)*D35</f>
        <v>#REF!</v>
      </c>
      <c r="AD35" s="1" t="e">
        <f>+SUM(L35:U35)*D35</f>
        <v>#REF!</v>
      </c>
      <c r="AF35" s="1" t="str">
        <f>AF31</f>
        <v>ORD</v>
      </c>
      <c r="AG35" s="1">
        <f>AG31+1</f>
        <v>7</v>
      </c>
    </row>
    <row r="36" spans="1:33" ht="15" x14ac:dyDescent="0.2">
      <c r="A36" s="190"/>
      <c r="B36" s="193"/>
      <c r="C36" s="100" t="s">
        <v>36</v>
      </c>
      <c r="D36" s="101" t="e">
        <f>#REF!</f>
        <v>#REF!</v>
      </c>
      <c r="E36" s="145" t="str">
        <f t="shared" ref="E36:AB36" si="25">IF(ISERROR(E89/$AC91*$B35),"",(E89/$AC91*$B35))</f>
        <v/>
      </c>
      <c r="F36" s="146" t="str">
        <f t="shared" si="25"/>
        <v/>
      </c>
      <c r="G36" s="146" t="str">
        <f t="shared" si="25"/>
        <v/>
      </c>
      <c r="H36" s="146" t="str">
        <f t="shared" si="25"/>
        <v/>
      </c>
      <c r="I36" s="146" t="str">
        <f t="shared" si="25"/>
        <v/>
      </c>
      <c r="J36" s="146" t="str">
        <f t="shared" si="25"/>
        <v/>
      </c>
      <c r="K36" s="146" t="str">
        <f t="shared" si="25"/>
        <v/>
      </c>
      <c r="L36" s="146" t="str">
        <f t="shared" si="25"/>
        <v/>
      </c>
      <c r="M36" s="146" t="str">
        <f t="shared" si="25"/>
        <v/>
      </c>
      <c r="N36" s="146" t="str">
        <f t="shared" si="25"/>
        <v/>
      </c>
      <c r="O36" s="146" t="str">
        <f t="shared" si="25"/>
        <v/>
      </c>
      <c r="P36" s="146" t="str">
        <f t="shared" si="25"/>
        <v/>
      </c>
      <c r="Q36" s="146" t="str">
        <f t="shared" si="25"/>
        <v/>
      </c>
      <c r="R36" s="146" t="str">
        <f t="shared" si="25"/>
        <v/>
      </c>
      <c r="S36" s="146" t="str">
        <f t="shared" si="25"/>
        <v/>
      </c>
      <c r="T36" s="146" t="str">
        <f t="shared" si="25"/>
        <v/>
      </c>
      <c r="U36" s="146" t="str">
        <f t="shared" si="25"/>
        <v/>
      </c>
      <c r="V36" s="146" t="str">
        <f t="shared" si="25"/>
        <v/>
      </c>
      <c r="W36" s="146" t="str">
        <f t="shared" si="25"/>
        <v/>
      </c>
      <c r="X36" s="146" t="str">
        <f t="shared" si="25"/>
        <v/>
      </c>
      <c r="Y36" s="146" t="str">
        <f t="shared" si="25"/>
        <v/>
      </c>
      <c r="Z36" s="146" t="str">
        <f t="shared" si="25"/>
        <v/>
      </c>
      <c r="AA36" s="146" t="str">
        <f t="shared" si="25"/>
        <v/>
      </c>
      <c r="AB36" s="147" t="str">
        <f t="shared" si="25"/>
        <v/>
      </c>
      <c r="AC36" s="152" t="e">
        <f>+SUM(E36:AB36)*D36</f>
        <v>#REF!</v>
      </c>
      <c r="AD36" s="1" t="e">
        <f>+SUM(L36:U36)*D36</f>
        <v>#REF!</v>
      </c>
      <c r="AF36" s="1" t="str">
        <f>AF32</f>
        <v>SÁB</v>
      </c>
      <c r="AG36" s="1">
        <f>AG35</f>
        <v>7</v>
      </c>
    </row>
    <row r="37" spans="1:33" ht="15" x14ac:dyDescent="0.2">
      <c r="A37" s="190"/>
      <c r="B37" s="193"/>
      <c r="C37" s="106" t="s">
        <v>37</v>
      </c>
      <c r="D37" s="107" t="e">
        <f>#REF!</f>
        <v>#REF!</v>
      </c>
      <c r="E37" s="143" t="str">
        <f t="shared" ref="E37:AB37" si="26">IF(ISERROR(E90/$AC91*$B35),"",(E90/$AC91*$B35))</f>
        <v/>
      </c>
      <c r="F37" s="143" t="str">
        <f t="shared" si="26"/>
        <v/>
      </c>
      <c r="G37" s="143" t="str">
        <f t="shared" si="26"/>
        <v/>
      </c>
      <c r="H37" s="143" t="str">
        <f t="shared" si="26"/>
        <v/>
      </c>
      <c r="I37" s="143" t="str">
        <f t="shared" si="26"/>
        <v/>
      </c>
      <c r="J37" s="143" t="str">
        <f t="shared" si="26"/>
        <v/>
      </c>
      <c r="K37" s="143" t="str">
        <f t="shared" si="26"/>
        <v/>
      </c>
      <c r="L37" s="143" t="str">
        <f t="shared" si="26"/>
        <v/>
      </c>
      <c r="M37" s="143" t="str">
        <f t="shared" si="26"/>
        <v/>
      </c>
      <c r="N37" s="143" t="str">
        <f t="shared" si="26"/>
        <v/>
      </c>
      <c r="O37" s="143" t="str">
        <f t="shared" si="26"/>
        <v/>
      </c>
      <c r="P37" s="143" t="str">
        <f t="shared" si="26"/>
        <v/>
      </c>
      <c r="Q37" s="143" t="str">
        <f t="shared" si="26"/>
        <v/>
      </c>
      <c r="R37" s="143" t="str">
        <f t="shared" si="26"/>
        <v/>
      </c>
      <c r="S37" s="143" t="str">
        <f t="shared" si="26"/>
        <v/>
      </c>
      <c r="T37" s="143" t="str">
        <f t="shared" si="26"/>
        <v/>
      </c>
      <c r="U37" s="143" t="str">
        <f t="shared" si="26"/>
        <v/>
      </c>
      <c r="V37" s="143" t="str">
        <f t="shared" si="26"/>
        <v/>
      </c>
      <c r="W37" s="143" t="str">
        <f t="shared" si="26"/>
        <v/>
      </c>
      <c r="X37" s="143" t="str">
        <f t="shared" si="26"/>
        <v/>
      </c>
      <c r="Y37" s="143" t="str">
        <f t="shared" si="26"/>
        <v/>
      </c>
      <c r="Z37" s="143" t="str">
        <f t="shared" si="26"/>
        <v/>
      </c>
      <c r="AA37" s="143" t="str">
        <f t="shared" si="26"/>
        <v/>
      </c>
      <c r="AB37" s="144" t="str">
        <f t="shared" si="26"/>
        <v/>
      </c>
      <c r="AC37" s="153" t="e">
        <f>+SUM(E37:AB37)*D37</f>
        <v>#REF!</v>
      </c>
      <c r="AD37" s="1" t="e">
        <f>+SUM(L37:U37)*D37</f>
        <v>#REF!</v>
      </c>
      <c r="AF37" s="1" t="str">
        <f>AF33</f>
        <v>FES</v>
      </c>
      <c r="AG37" s="1">
        <f>AG36</f>
        <v>7</v>
      </c>
    </row>
    <row r="38" spans="1:33" ht="15.75" thickBot="1" x14ac:dyDescent="0.25">
      <c r="A38" s="191"/>
      <c r="B38" s="194"/>
      <c r="C38" s="112" t="s">
        <v>34</v>
      </c>
      <c r="D38" s="113" t="e">
        <f>+SUM(D35:D37)</f>
        <v>#REF!</v>
      </c>
      <c r="E38" s="109" t="str">
        <f t="shared" ref="E38:AB38" si="27">IF(ISERROR(E35*$D35+E36*$D36+E37*$D37),"",(E35*$D35+E36*$D36+E37*$D37))</f>
        <v/>
      </c>
      <c r="F38" s="109" t="str">
        <f t="shared" si="27"/>
        <v/>
      </c>
      <c r="G38" s="109" t="str">
        <f t="shared" si="27"/>
        <v/>
      </c>
      <c r="H38" s="109" t="str">
        <f t="shared" si="27"/>
        <v/>
      </c>
      <c r="I38" s="109" t="str">
        <f t="shared" si="27"/>
        <v/>
      </c>
      <c r="J38" s="109" t="str">
        <f t="shared" si="27"/>
        <v/>
      </c>
      <c r="K38" s="109" t="str">
        <f t="shared" si="27"/>
        <v/>
      </c>
      <c r="L38" s="109" t="str">
        <f t="shared" si="27"/>
        <v/>
      </c>
      <c r="M38" s="109" t="str">
        <f t="shared" si="27"/>
        <v/>
      </c>
      <c r="N38" s="109" t="str">
        <f t="shared" si="27"/>
        <v/>
      </c>
      <c r="O38" s="109" t="str">
        <f t="shared" si="27"/>
        <v/>
      </c>
      <c r="P38" s="109" t="str">
        <f t="shared" si="27"/>
        <v/>
      </c>
      <c r="Q38" s="109" t="str">
        <f t="shared" si="27"/>
        <v/>
      </c>
      <c r="R38" s="109" t="str">
        <f t="shared" si="27"/>
        <v/>
      </c>
      <c r="S38" s="109" t="str">
        <f t="shared" si="27"/>
        <v/>
      </c>
      <c r="T38" s="109" t="str">
        <f t="shared" si="27"/>
        <v/>
      </c>
      <c r="U38" s="109" t="str">
        <f t="shared" si="27"/>
        <v/>
      </c>
      <c r="V38" s="109" t="str">
        <f t="shared" si="27"/>
        <v/>
      </c>
      <c r="W38" s="109" t="str">
        <f t="shared" si="27"/>
        <v/>
      </c>
      <c r="X38" s="109" t="str">
        <f t="shared" si="27"/>
        <v/>
      </c>
      <c r="Y38" s="109" t="str">
        <f t="shared" si="27"/>
        <v/>
      </c>
      <c r="Z38" s="109" t="str">
        <f t="shared" si="27"/>
        <v/>
      </c>
      <c r="AA38" s="109" t="str">
        <f t="shared" si="27"/>
        <v/>
      </c>
      <c r="AB38" s="142" t="str">
        <f t="shared" si="27"/>
        <v/>
      </c>
      <c r="AC38" s="152" t="e">
        <f>+SUM(AC35:AC37)</f>
        <v>#REF!</v>
      </c>
      <c r="AD38" s="152" t="e">
        <f>+SUM(AD35:AD37)</f>
        <v>#REF!</v>
      </c>
    </row>
    <row r="39" spans="1:33" ht="15" x14ac:dyDescent="0.2">
      <c r="A39" s="192" t="e">
        <f>+DATE(#REF!,8,1)</f>
        <v>#REF!</v>
      </c>
      <c r="B39" s="193">
        <f>+'Formato Resumen 39'!E22</f>
        <v>46036154.704756014</v>
      </c>
      <c r="C39" s="94" t="s">
        <v>35</v>
      </c>
      <c r="D39" s="95" t="e">
        <f>#REF!</f>
        <v>#REF!</v>
      </c>
      <c r="E39" s="148" t="str">
        <f t="shared" ref="E39:AB39" si="28">IF(ISERROR(E92/$AC95*$B39),"",(E92/$AC95*$B39))</f>
        <v/>
      </c>
      <c r="F39" s="149" t="str">
        <f t="shared" si="28"/>
        <v/>
      </c>
      <c r="G39" s="149" t="str">
        <f t="shared" si="28"/>
        <v/>
      </c>
      <c r="H39" s="149" t="str">
        <f t="shared" si="28"/>
        <v/>
      </c>
      <c r="I39" s="149" t="str">
        <f t="shared" si="28"/>
        <v/>
      </c>
      <c r="J39" s="149" t="str">
        <f t="shared" si="28"/>
        <v/>
      </c>
      <c r="K39" s="149" t="str">
        <f t="shared" si="28"/>
        <v/>
      </c>
      <c r="L39" s="149" t="str">
        <f t="shared" si="28"/>
        <v/>
      </c>
      <c r="M39" s="149" t="str">
        <f t="shared" si="28"/>
        <v/>
      </c>
      <c r="N39" s="149" t="str">
        <f t="shared" si="28"/>
        <v/>
      </c>
      <c r="O39" s="149" t="str">
        <f t="shared" si="28"/>
        <v/>
      </c>
      <c r="P39" s="149" t="str">
        <f t="shared" si="28"/>
        <v/>
      </c>
      <c r="Q39" s="149" t="str">
        <f t="shared" si="28"/>
        <v/>
      </c>
      <c r="R39" s="149" t="str">
        <f t="shared" si="28"/>
        <v/>
      </c>
      <c r="S39" s="149" t="str">
        <f t="shared" si="28"/>
        <v/>
      </c>
      <c r="T39" s="149" t="str">
        <f t="shared" si="28"/>
        <v/>
      </c>
      <c r="U39" s="149" t="str">
        <f t="shared" si="28"/>
        <v/>
      </c>
      <c r="V39" s="149" t="str">
        <f t="shared" si="28"/>
        <v/>
      </c>
      <c r="W39" s="149" t="str">
        <f t="shared" si="28"/>
        <v/>
      </c>
      <c r="X39" s="149" t="str">
        <f t="shared" si="28"/>
        <v/>
      </c>
      <c r="Y39" s="149" t="str">
        <f t="shared" si="28"/>
        <v/>
      </c>
      <c r="Z39" s="149" t="str">
        <f t="shared" si="28"/>
        <v/>
      </c>
      <c r="AA39" s="149" t="str">
        <f t="shared" si="28"/>
        <v/>
      </c>
      <c r="AB39" s="150" t="str">
        <f t="shared" si="28"/>
        <v/>
      </c>
      <c r="AC39" s="151" t="e">
        <f>+SUM(E39:AB39)*D39</f>
        <v>#REF!</v>
      </c>
      <c r="AD39" s="1" t="e">
        <f>+SUM(L39:U39)*D39</f>
        <v>#REF!</v>
      </c>
      <c r="AF39" s="1" t="str">
        <f>AF35</f>
        <v>ORD</v>
      </c>
      <c r="AG39" s="1">
        <f>AG35+1</f>
        <v>8</v>
      </c>
    </row>
    <row r="40" spans="1:33" ht="15" x14ac:dyDescent="0.2">
      <c r="A40" s="190"/>
      <c r="B40" s="193"/>
      <c r="C40" s="100" t="s">
        <v>36</v>
      </c>
      <c r="D40" s="101" t="e">
        <f>#REF!</f>
        <v>#REF!</v>
      </c>
      <c r="E40" s="145" t="str">
        <f t="shared" ref="E40:AB40" si="29">IF(ISERROR(E93/$AC95*$B39),"",(E93/$AC95*$B39))</f>
        <v/>
      </c>
      <c r="F40" s="146" t="str">
        <f t="shared" si="29"/>
        <v/>
      </c>
      <c r="G40" s="146" t="str">
        <f t="shared" si="29"/>
        <v/>
      </c>
      <c r="H40" s="146" t="str">
        <f t="shared" si="29"/>
        <v/>
      </c>
      <c r="I40" s="146" t="str">
        <f t="shared" si="29"/>
        <v/>
      </c>
      <c r="J40" s="146" t="str">
        <f t="shared" si="29"/>
        <v/>
      </c>
      <c r="K40" s="146" t="str">
        <f t="shared" si="29"/>
        <v/>
      </c>
      <c r="L40" s="146" t="str">
        <f t="shared" si="29"/>
        <v/>
      </c>
      <c r="M40" s="146" t="str">
        <f t="shared" si="29"/>
        <v/>
      </c>
      <c r="N40" s="146" t="str">
        <f t="shared" si="29"/>
        <v/>
      </c>
      <c r="O40" s="146" t="str">
        <f t="shared" si="29"/>
        <v/>
      </c>
      <c r="P40" s="146" t="str">
        <f t="shared" si="29"/>
        <v/>
      </c>
      <c r="Q40" s="146" t="str">
        <f t="shared" si="29"/>
        <v/>
      </c>
      <c r="R40" s="146" t="str">
        <f t="shared" si="29"/>
        <v/>
      </c>
      <c r="S40" s="146" t="str">
        <f t="shared" si="29"/>
        <v/>
      </c>
      <c r="T40" s="146" t="str">
        <f t="shared" si="29"/>
        <v/>
      </c>
      <c r="U40" s="146" t="str">
        <f t="shared" si="29"/>
        <v/>
      </c>
      <c r="V40" s="146" t="str">
        <f t="shared" si="29"/>
        <v/>
      </c>
      <c r="W40" s="146" t="str">
        <f t="shared" si="29"/>
        <v/>
      </c>
      <c r="X40" s="146" t="str">
        <f t="shared" si="29"/>
        <v/>
      </c>
      <c r="Y40" s="146" t="str">
        <f t="shared" si="29"/>
        <v/>
      </c>
      <c r="Z40" s="146" t="str">
        <f t="shared" si="29"/>
        <v/>
      </c>
      <c r="AA40" s="146" t="str">
        <f t="shared" si="29"/>
        <v/>
      </c>
      <c r="AB40" s="147" t="str">
        <f t="shared" si="29"/>
        <v/>
      </c>
      <c r="AC40" s="152" t="e">
        <f>+SUM(E40:AB40)*D40</f>
        <v>#REF!</v>
      </c>
      <c r="AD40" s="1" t="e">
        <f>+SUM(L40:U40)*D40</f>
        <v>#REF!</v>
      </c>
      <c r="AF40" s="1" t="str">
        <f>AF36</f>
        <v>SÁB</v>
      </c>
      <c r="AG40" s="1">
        <f>AG39</f>
        <v>8</v>
      </c>
    </row>
    <row r="41" spans="1:33" ht="15" x14ac:dyDescent="0.2">
      <c r="A41" s="190"/>
      <c r="B41" s="193"/>
      <c r="C41" s="106" t="s">
        <v>37</v>
      </c>
      <c r="D41" s="107" t="e">
        <f>#REF!</f>
        <v>#REF!</v>
      </c>
      <c r="E41" s="143" t="str">
        <f t="shared" ref="E41:AB41" si="30">IF(ISERROR(E94/$AC95*$B39),"",(E94/$AC95*$B39))</f>
        <v/>
      </c>
      <c r="F41" s="143" t="str">
        <f t="shared" si="30"/>
        <v/>
      </c>
      <c r="G41" s="143" t="str">
        <f t="shared" si="30"/>
        <v/>
      </c>
      <c r="H41" s="143" t="str">
        <f t="shared" si="30"/>
        <v/>
      </c>
      <c r="I41" s="143" t="str">
        <f t="shared" si="30"/>
        <v/>
      </c>
      <c r="J41" s="143" t="str">
        <f t="shared" si="30"/>
        <v/>
      </c>
      <c r="K41" s="143" t="str">
        <f t="shared" si="30"/>
        <v/>
      </c>
      <c r="L41" s="143" t="str">
        <f t="shared" si="30"/>
        <v/>
      </c>
      <c r="M41" s="143" t="str">
        <f t="shared" si="30"/>
        <v/>
      </c>
      <c r="N41" s="143" t="str">
        <f t="shared" si="30"/>
        <v/>
      </c>
      <c r="O41" s="143" t="str">
        <f t="shared" si="30"/>
        <v/>
      </c>
      <c r="P41" s="143" t="str">
        <f t="shared" si="30"/>
        <v/>
      </c>
      <c r="Q41" s="143" t="str">
        <f t="shared" si="30"/>
        <v/>
      </c>
      <c r="R41" s="143" t="str">
        <f t="shared" si="30"/>
        <v/>
      </c>
      <c r="S41" s="143" t="str">
        <f t="shared" si="30"/>
        <v/>
      </c>
      <c r="T41" s="143" t="str">
        <f t="shared" si="30"/>
        <v/>
      </c>
      <c r="U41" s="143" t="str">
        <f t="shared" si="30"/>
        <v/>
      </c>
      <c r="V41" s="143" t="str">
        <f t="shared" si="30"/>
        <v/>
      </c>
      <c r="W41" s="143" t="str">
        <f t="shared" si="30"/>
        <v/>
      </c>
      <c r="X41" s="143" t="str">
        <f t="shared" si="30"/>
        <v/>
      </c>
      <c r="Y41" s="143" t="str">
        <f t="shared" si="30"/>
        <v/>
      </c>
      <c r="Z41" s="143" t="str">
        <f t="shared" si="30"/>
        <v/>
      </c>
      <c r="AA41" s="143" t="str">
        <f t="shared" si="30"/>
        <v/>
      </c>
      <c r="AB41" s="144" t="str">
        <f t="shared" si="30"/>
        <v/>
      </c>
      <c r="AC41" s="153" t="e">
        <f>+SUM(E41:AB41)*D41</f>
        <v>#REF!</v>
      </c>
      <c r="AD41" s="1" t="e">
        <f>+SUM(L41:U41)*D41</f>
        <v>#REF!</v>
      </c>
      <c r="AF41" s="1" t="str">
        <f>AF37</f>
        <v>FES</v>
      </c>
      <c r="AG41" s="1">
        <f>AG40</f>
        <v>8</v>
      </c>
    </row>
    <row r="42" spans="1:33" ht="15.75" thickBot="1" x14ac:dyDescent="0.25">
      <c r="A42" s="191"/>
      <c r="B42" s="194"/>
      <c r="C42" s="112" t="s">
        <v>34</v>
      </c>
      <c r="D42" s="113" t="e">
        <f>+SUM(D39:D41)</f>
        <v>#REF!</v>
      </c>
      <c r="E42" s="109" t="str">
        <f t="shared" ref="E42:AB42" si="31">IF(ISERROR(E39*$D39+E40*$D40+E41*$D41),"",(E39*$D39+E40*$D40+E41*$D41))</f>
        <v/>
      </c>
      <c r="F42" s="109" t="str">
        <f t="shared" si="31"/>
        <v/>
      </c>
      <c r="G42" s="109" t="str">
        <f t="shared" si="31"/>
        <v/>
      </c>
      <c r="H42" s="109" t="str">
        <f t="shared" si="31"/>
        <v/>
      </c>
      <c r="I42" s="109" t="str">
        <f t="shared" si="31"/>
        <v/>
      </c>
      <c r="J42" s="109" t="str">
        <f t="shared" si="31"/>
        <v/>
      </c>
      <c r="K42" s="109" t="str">
        <f t="shared" si="31"/>
        <v/>
      </c>
      <c r="L42" s="109" t="str">
        <f t="shared" si="31"/>
        <v/>
      </c>
      <c r="M42" s="109" t="str">
        <f t="shared" si="31"/>
        <v/>
      </c>
      <c r="N42" s="109" t="str">
        <f t="shared" si="31"/>
        <v/>
      </c>
      <c r="O42" s="109" t="str">
        <f t="shared" si="31"/>
        <v/>
      </c>
      <c r="P42" s="109" t="str">
        <f t="shared" si="31"/>
        <v/>
      </c>
      <c r="Q42" s="109" t="str">
        <f t="shared" si="31"/>
        <v/>
      </c>
      <c r="R42" s="109" t="str">
        <f t="shared" si="31"/>
        <v/>
      </c>
      <c r="S42" s="109" t="str">
        <f t="shared" si="31"/>
        <v/>
      </c>
      <c r="T42" s="109" t="str">
        <f t="shared" si="31"/>
        <v/>
      </c>
      <c r="U42" s="109" t="str">
        <f t="shared" si="31"/>
        <v/>
      </c>
      <c r="V42" s="109" t="str">
        <f t="shared" si="31"/>
        <v/>
      </c>
      <c r="W42" s="109" t="str">
        <f t="shared" si="31"/>
        <v/>
      </c>
      <c r="X42" s="109" t="str">
        <f t="shared" si="31"/>
        <v/>
      </c>
      <c r="Y42" s="109" t="str">
        <f t="shared" si="31"/>
        <v/>
      </c>
      <c r="Z42" s="109" t="str">
        <f t="shared" si="31"/>
        <v/>
      </c>
      <c r="AA42" s="109" t="str">
        <f t="shared" si="31"/>
        <v/>
      </c>
      <c r="AB42" s="142" t="str">
        <f t="shared" si="31"/>
        <v/>
      </c>
      <c r="AC42" s="152" t="e">
        <f>+SUM(AC39:AC41)</f>
        <v>#REF!</v>
      </c>
      <c r="AD42" s="152" t="e">
        <f>+SUM(AD39:AD41)</f>
        <v>#REF!</v>
      </c>
    </row>
    <row r="43" spans="1:33" ht="15" x14ac:dyDescent="0.2">
      <c r="A43" s="192" t="e">
        <f>+DATE(#REF!,9,1)</f>
        <v>#REF!</v>
      </c>
      <c r="B43" s="193">
        <f>+'Formato Resumen 39'!E23</f>
        <v>43578283.46613913</v>
      </c>
      <c r="C43" s="94" t="s">
        <v>35</v>
      </c>
      <c r="D43" s="95" t="e">
        <f>#REF!</f>
        <v>#REF!</v>
      </c>
      <c r="E43" s="148" t="str">
        <f t="shared" ref="E43:AB43" si="32">IF(ISERROR(E96/$AC99*$B43),"",(E96/$AC99*$B43))</f>
        <v/>
      </c>
      <c r="F43" s="149" t="str">
        <f t="shared" si="32"/>
        <v/>
      </c>
      <c r="G43" s="149" t="str">
        <f t="shared" si="32"/>
        <v/>
      </c>
      <c r="H43" s="149" t="str">
        <f t="shared" si="32"/>
        <v/>
      </c>
      <c r="I43" s="149" t="str">
        <f t="shared" si="32"/>
        <v/>
      </c>
      <c r="J43" s="149" t="str">
        <f t="shared" si="32"/>
        <v/>
      </c>
      <c r="K43" s="149" t="str">
        <f t="shared" si="32"/>
        <v/>
      </c>
      <c r="L43" s="149" t="str">
        <f t="shared" si="32"/>
        <v/>
      </c>
      <c r="M43" s="149" t="str">
        <f t="shared" si="32"/>
        <v/>
      </c>
      <c r="N43" s="149" t="str">
        <f t="shared" si="32"/>
        <v/>
      </c>
      <c r="O43" s="149" t="str">
        <f t="shared" si="32"/>
        <v/>
      </c>
      <c r="P43" s="149" t="str">
        <f t="shared" si="32"/>
        <v/>
      </c>
      <c r="Q43" s="149" t="str">
        <f t="shared" si="32"/>
        <v/>
      </c>
      <c r="R43" s="149" t="str">
        <f t="shared" si="32"/>
        <v/>
      </c>
      <c r="S43" s="149" t="str">
        <f t="shared" si="32"/>
        <v/>
      </c>
      <c r="T43" s="149" t="str">
        <f t="shared" si="32"/>
        <v/>
      </c>
      <c r="U43" s="149" t="str">
        <f t="shared" si="32"/>
        <v/>
      </c>
      <c r="V43" s="149" t="str">
        <f t="shared" si="32"/>
        <v/>
      </c>
      <c r="W43" s="149" t="str">
        <f t="shared" si="32"/>
        <v/>
      </c>
      <c r="X43" s="149" t="str">
        <f t="shared" si="32"/>
        <v/>
      </c>
      <c r="Y43" s="149" t="str">
        <f t="shared" si="32"/>
        <v/>
      </c>
      <c r="Z43" s="149" t="str">
        <f t="shared" si="32"/>
        <v/>
      </c>
      <c r="AA43" s="149" t="str">
        <f t="shared" si="32"/>
        <v/>
      </c>
      <c r="AB43" s="150" t="str">
        <f t="shared" si="32"/>
        <v/>
      </c>
      <c r="AC43" s="151" t="e">
        <f>+SUM(E43:AB43)*D43</f>
        <v>#REF!</v>
      </c>
      <c r="AD43" s="1" t="e">
        <f>+SUM(L43:U43)*D43</f>
        <v>#REF!</v>
      </c>
      <c r="AF43" s="1" t="str">
        <f>AF39</f>
        <v>ORD</v>
      </c>
      <c r="AG43" s="1">
        <f>AG39+1</f>
        <v>9</v>
      </c>
    </row>
    <row r="44" spans="1:33" ht="15" x14ac:dyDescent="0.2">
      <c r="A44" s="190"/>
      <c r="B44" s="193"/>
      <c r="C44" s="100" t="s">
        <v>36</v>
      </c>
      <c r="D44" s="101" t="e">
        <f>#REF!</f>
        <v>#REF!</v>
      </c>
      <c r="E44" s="145" t="str">
        <f t="shared" ref="E44:AB44" si="33">IF(ISERROR(E97/$AC99*$B43),"",(E97/$AC99*$B43))</f>
        <v/>
      </c>
      <c r="F44" s="146" t="str">
        <f t="shared" si="33"/>
        <v/>
      </c>
      <c r="G44" s="146" t="str">
        <f t="shared" si="33"/>
        <v/>
      </c>
      <c r="H44" s="146" t="str">
        <f t="shared" si="33"/>
        <v/>
      </c>
      <c r="I44" s="146" t="str">
        <f t="shared" si="33"/>
        <v/>
      </c>
      <c r="J44" s="146" t="str">
        <f t="shared" si="33"/>
        <v/>
      </c>
      <c r="K44" s="146" t="str">
        <f t="shared" si="33"/>
        <v/>
      </c>
      <c r="L44" s="146" t="str">
        <f t="shared" si="33"/>
        <v/>
      </c>
      <c r="M44" s="146" t="str">
        <f t="shared" si="33"/>
        <v/>
      </c>
      <c r="N44" s="146" t="str">
        <f t="shared" si="33"/>
        <v/>
      </c>
      <c r="O44" s="146" t="str">
        <f t="shared" si="33"/>
        <v/>
      </c>
      <c r="P44" s="146" t="str">
        <f t="shared" si="33"/>
        <v/>
      </c>
      <c r="Q44" s="146" t="str">
        <f t="shared" si="33"/>
        <v/>
      </c>
      <c r="R44" s="146" t="str">
        <f t="shared" si="33"/>
        <v/>
      </c>
      <c r="S44" s="146" t="str">
        <f t="shared" si="33"/>
        <v/>
      </c>
      <c r="T44" s="146" t="str">
        <f t="shared" si="33"/>
        <v/>
      </c>
      <c r="U44" s="146" t="str">
        <f t="shared" si="33"/>
        <v/>
      </c>
      <c r="V44" s="146" t="str">
        <f t="shared" si="33"/>
        <v/>
      </c>
      <c r="W44" s="146" t="str">
        <f t="shared" si="33"/>
        <v/>
      </c>
      <c r="X44" s="146" t="str">
        <f t="shared" si="33"/>
        <v/>
      </c>
      <c r="Y44" s="146" t="str">
        <f t="shared" si="33"/>
        <v/>
      </c>
      <c r="Z44" s="146" t="str">
        <f t="shared" si="33"/>
        <v/>
      </c>
      <c r="AA44" s="146" t="str">
        <f t="shared" si="33"/>
        <v/>
      </c>
      <c r="AB44" s="147" t="str">
        <f t="shared" si="33"/>
        <v/>
      </c>
      <c r="AC44" s="152" t="e">
        <f>+SUM(E44:AB44)*D44</f>
        <v>#REF!</v>
      </c>
      <c r="AD44" s="1" t="e">
        <f t="shared" ref="AD44:AD45" si="34">+SUM(L44:U44)*D44</f>
        <v>#REF!</v>
      </c>
      <c r="AF44" s="1" t="str">
        <f>AF40</f>
        <v>SÁB</v>
      </c>
      <c r="AG44" s="1">
        <f>AG43</f>
        <v>9</v>
      </c>
    </row>
    <row r="45" spans="1:33" ht="15" x14ac:dyDescent="0.2">
      <c r="A45" s="190"/>
      <c r="B45" s="193"/>
      <c r="C45" s="106" t="s">
        <v>37</v>
      </c>
      <c r="D45" s="107" t="e">
        <f>#REF!</f>
        <v>#REF!</v>
      </c>
      <c r="E45" s="143" t="str">
        <f t="shared" ref="E45:AB45" si="35">IF(ISERROR(E98/$AC99*$B43),"",(E98/$AC99*$B43))</f>
        <v/>
      </c>
      <c r="F45" s="143" t="str">
        <f t="shared" si="35"/>
        <v/>
      </c>
      <c r="G45" s="143" t="str">
        <f t="shared" si="35"/>
        <v/>
      </c>
      <c r="H45" s="143" t="str">
        <f t="shared" si="35"/>
        <v/>
      </c>
      <c r="I45" s="143" t="str">
        <f t="shared" si="35"/>
        <v/>
      </c>
      <c r="J45" s="143" t="str">
        <f t="shared" si="35"/>
        <v/>
      </c>
      <c r="K45" s="143" t="str">
        <f t="shared" si="35"/>
        <v/>
      </c>
      <c r="L45" s="143" t="str">
        <f t="shared" si="35"/>
        <v/>
      </c>
      <c r="M45" s="143" t="str">
        <f t="shared" si="35"/>
        <v/>
      </c>
      <c r="N45" s="143" t="str">
        <f t="shared" si="35"/>
        <v/>
      </c>
      <c r="O45" s="143" t="str">
        <f t="shared" si="35"/>
        <v/>
      </c>
      <c r="P45" s="143" t="str">
        <f t="shared" si="35"/>
        <v/>
      </c>
      <c r="Q45" s="143" t="str">
        <f t="shared" si="35"/>
        <v/>
      </c>
      <c r="R45" s="143" t="str">
        <f t="shared" si="35"/>
        <v/>
      </c>
      <c r="S45" s="143" t="str">
        <f t="shared" si="35"/>
        <v/>
      </c>
      <c r="T45" s="143" t="str">
        <f t="shared" si="35"/>
        <v/>
      </c>
      <c r="U45" s="143" t="str">
        <f t="shared" si="35"/>
        <v/>
      </c>
      <c r="V45" s="143" t="str">
        <f t="shared" si="35"/>
        <v/>
      </c>
      <c r="W45" s="143" t="str">
        <f t="shared" si="35"/>
        <v/>
      </c>
      <c r="X45" s="143" t="str">
        <f t="shared" si="35"/>
        <v/>
      </c>
      <c r="Y45" s="143" t="str">
        <f t="shared" si="35"/>
        <v/>
      </c>
      <c r="Z45" s="143" t="str">
        <f t="shared" si="35"/>
        <v/>
      </c>
      <c r="AA45" s="143" t="str">
        <f t="shared" si="35"/>
        <v/>
      </c>
      <c r="AB45" s="144" t="str">
        <f t="shared" si="35"/>
        <v/>
      </c>
      <c r="AC45" s="153" t="e">
        <f>+SUM(E45:AB45)*D45</f>
        <v>#REF!</v>
      </c>
      <c r="AD45" s="1" t="e">
        <f t="shared" si="34"/>
        <v>#REF!</v>
      </c>
      <c r="AF45" s="1" t="str">
        <f>AF41</f>
        <v>FES</v>
      </c>
      <c r="AG45" s="1">
        <f>AG44</f>
        <v>9</v>
      </c>
    </row>
    <row r="46" spans="1:33" ht="15.75" thickBot="1" x14ac:dyDescent="0.25">
      <c r="A46" s="191"/>
      <c r="B46" s="194"/>
      <c r="C46" s="112" t="s">
        <v>34</v>
      </c>
      <c r="D46" s="113" t="e">
        <f>+SUM(D43:D45)</f>
        <v>#REF!</v>
      </c>
      <c r="E46" s="109" t="str">
        <f t="shared" ref="E46:AB46" si="36">IF(ISERROR(E43*$D43+E44*$D44+E45*$D45),"",(E43*$D43+E44*$D44+E45*$D45))</f>
        <v/>
      </c>
      <c r="F46" s="109" t="str">
        <f t="shared" si="36"/>
        <v/>
      </c>
      <c r="G46" s="109" t="str">
        <f t="shared" si="36"/>
        <v/>
      </c>
      <c r="H46" s="109" t="str">
        <f t="shared" si="36"/>
        <v/>
      </c>
      <c r="I46" s="109" t="str">
        <f t="shared" si="36"/>
        <v/>
      </c>
      <c r="J46" s="109" t="str">
        <f t="shared" si="36"/>
        <v/>
      </c>
      <c r="K46" s="109" t="str">
        <f t="shared" si="36"/>
        <v/>
      </c>
      <c r="L46" s="109" t="str">
        <f t="shared" si="36"/>
        <v/>
      </c>
      <c r="M46" s="109" t="str">
        <f t="shared" si="36"/>
        <v/>
      </c>
      <c r="N46" s="109" t="str">
        <f t="shared" si="36"/>
        <v/>
      </c>
      <c r="O46" s="109" t="str">
        <f t="shared" si="36"/>
        <v/>
      </c>
      <c r="P46" s="109" t="str">
        <f t="shared" si="36"/>
        <v/>
      </c>
      <c r="Q46" s="109" t="str">
        <f t="shared" si="36"/>
        <v/>
      </c>
      <c r="R46" s="109" t="str">
        <f t="shared" si="36"/>
        <v/>
      </c>
      <c r="S46" s="109" t="str">
        <f t="shared" si="36"/>
        <v/>
      </c>
      <c r="T46" s="109" t="str">
        <f t="shared" si="36"/>
        <v/>
      </c>
      <c r="U46" s="109" t="str">
        <f t="shared" si="36"/>
        <v/>
      </c>
      <c r="V46" s="109" t="str">
        <f t="shared" si="36"/>
        <v/>
      </c>
      <c r="W46" s="109" t="str">
        <f t="shared" si="36"/>
        <v/>
      </c>
      <c r="X46" s="109" t="str">
        <f t="shared" si="36"/>
        <v/>
      </c>
      <c r="Y46" s="109" t="str">
        <f t="shared" si="36"/>
        <v/>
      </c>
      <c r="Z46" s="109" t="str">
        <f t="shared" si="36"/>
        <v/>
      </c>
      <c r="AA46" s="109" t="str">
        <f t="shared" si="36"/>
        <v/>
      </c>
      <c r="AB46" s="142" t="str">
        <f t="shared" si="36"/>
        <v/>
      </c>
      <c r="AC46" s="152" t="e">
        <f>+SUM(AC43:AC45)</f>
        <v>#REF!</v>
      </c>
      <c r="AD46" s="152" t="e">
        <f>+SUM(AD43:AD45)</f>
        <v>#REF!</v>
      </c>
    </row>
    <row r="47" spans="1:33" ht="15" x14ac:dyDescent="0.2">
      <c r="A47" s="192" t="e">
        <f>+DATE(#REF!,10,1)</f>
        <v>#REF!</v>
      </c>
      <c r="B47" s="193">
        <f>+'Formato Resumen 39'!E24</f>
        <v>46002334.551721603</v>
      </c>
      <c r="C47" s="94" t="s">
        <v>35</v>
      </c>
      <c r="D47" s="95" t="e">
        <f>#REF!</f>
        <v>#REF!</v>
      </c>
      <c r="E47" s="148" t="str">
        <f t="shared" ref="E47:AB47" si="37">IF(ISERROR(E100/$AC103*$B47),"",(E100/$AC103*$B47))</f>
        <v/>
      </c>
      <c r="F47" s="149" t="str">
        <f t="shared" si="37"/>
        <v/>
      </c>
      <c r="G47" s="149" t="str">
        <f t="shared" si="37"/>
        <v/>
      </c>
      <c r="H47" s="149" t="str">
        <f t="shared" si="37"/>
        <v/>
      </c>
      <c r="I47" s="149" t="str">
        <f t="shared" si="37"/>
        <v/>
      </c>
      <c r="J47" s="149" t="str">
        <f t="shared" si="37"/>
        <v/>
      </c>
      <c r="K47" s="149" t="str">
        <f t="shared" si="37"/>
        <v/>
      </c>
      <c r="L47" s="149" t="str">
        <f t="shared" si="37"/>
        <v/>
      </c>
      <c r="M47" s="149" t="str">
        <f t="shared" si="37"/>
        <v/>
      </c>
      <c r="N47" s="149" t="str">
        <f t="shared" si="37"/>
        <v/>
      </c>
      <c r="O47" s="149" t="str">
        <f t="shared" si="37"/>
        <v/>
      </c>
      <c r="P47" s="149" t="str">
        <f t="shared" si="37"/>
        <v/>
      </c>
      <c r="Q47" s="149" t="str">
        <f t="shared" si="37"/>
        <v/>
      </c>
      <c r="R47" s="149" t="str">
        <f t="shared" si="37"/>
        <v/>
      </c>
      <c r="S47" s="149" t="str">
        <f t="shared" si="37"/>
        <v/>
      </c>
      <c r="T47" s="149" t="str">
        <f t="shared" si="37"/>
        <v/>
      </c>
      <c r="U47" s="149" t="str">
        <f t="shared" si="37"/>
        <v/>
      </c>
      <c r="V47" s="149" t="str">
        <f t="shared" si="37"/>
        <v/>
      </c>
      <c r="W47" s="149" t="str">
        <f t="shared" si="37"/>
        <v/>
      </c>
      <c r="X47" s="149" t="str">
        <f t="shared" si="37"/>
        <v/>
      </c>
      <c r="Y47" s="149" t="str">
        <f t="shared" si="37"/>
        <v/>
      </c>
      <c r="Z47" s="149" t="str">
        <f t="shared" si="37"/>
        <v/>
      </c>
      <c r="AA47" s="149" t="str">
        <f t="shared" si="37"/>
        <v/>
      </c>
      <c r="AB47" s="150" t="str">
        <f t="shared" si="37"/>
        <v/>
      </c>
      <c r="AC47" s="151" t="e">
        <f>+SUM(E47:AB47)*D47</f>
        <v>#REF!</v>
      </c>
      <c r="AD47" s="1" t="e">
        <f>+SUM(L47:U47)*D47</f>
        <v>#REF!</v>
      </c>
      <c r="AF47" s="1" t="str">
        <f>AF43</f>
        <v>ORD</v>
      </c>
      <c r="AG47" s="1">
        <f>AG43+1</f>
        <v>10</v>
      </c>
    </row>
    <row r="48" spans="1:33" ht="15" x14ac:dyDescent="0.2">
      <c r="A48" s="190"/>
      <c r="B48" s="193"/>
      <c r="C48" s="100" t="s">
        <v>36</v>
      </c>
      <c r="D48" s="101" t="e">
        <f>#REF!</f>
        <v>#REF!</v>
      </c>
      <c r="E48" s="145" t="str">
        <f t="shared" ref="E48:AB48" si="38">IF(ISERROR(E101/$AC103*$B47),"",(E101/$AC103*$B47))</f>
        <v/>
      </c>
      <c r="F48" s="146" t="str">
        <f t="shared" si="38"/>
        <v/>
      </c>
      <c r="G48" s="146" t="str">
        <f t="shared" si="38"/>
        <v/>
      </c>
      <c r="H48" s="146" t="str">
        <f t="shared" si="38"/>
        <v/>
      </c>
      <c r="I48" s="146" t="str">
        <f t="shared" si="38"/>
        <v/>
      </c>
      <c r="J48" s="146" t="str">
        <f t="shared" si="38"/>
        <v/>
      </c>
      <c r="K48" s="146" t="str">
        <f t="shared" si="38"/>
        <v/>
      </c>
      <c r="L48" s="146" t="str">
        <f t="shared" si="38"/>
        <v/>
      </c>
      <c r="M48" s="146" t="str">
        <f t="shared" si="38"/>
        <v/>
      </c>
      <c r="N48" s="146" t="str">
        <f t="shared" si="38"/>
        <v/>
      </c>
      <c r="O48" s="146" t="str">
        <f t="shared" si="38"/>
        <v/>
      </c>
      <c r="P48" s="146" t="str">
        <f t="shared" si="38"/>
        <v/>
      </c>
      <c r="Q48" s="146" t="str">
        <f t="shared" si="38"/>
        <v/>
      </c>
      <c r="R48" s="146" t="str">
        <f t="shared" si="38"/>
        <v/>
      </c>
      <c r="S48" s="146" t="str">
        <f t="shared" si="38"/>
        <v/>
      </c>
      <c r="T48" s="146" t="str">
        <f t="shared" si="38"/>
        <v/>
      </c>
      <c r="U48" s="146" t="str">
        <f t="shared" si="38"/>
        <v/>
      </c>
      <c r="V48" s="146" t="str">
        <f t="shared" si="38"/>
        <v/>
      </c>
      <c r="W48" s="146" t="str">
        <f t="shared" si="38"/>
        <v/>
      </c>
      <c r="X48" s="146" t="str">
        <f t="shared" si="38"/>
        <v/>
      </c>
      <c r="Y48" s="146" t="str">
        <f t="shared" si="38"/>
        <v/>
      </c>
      <c r="Z48" s="146" t="str">
        <f t="shared" si="38"/>
        <v/>
      </c>
      <c r="AA48" s="146" t="str">
        <f t="shared" si="38"/>
        <v/>
      </c>
      <c r="AB48" s="147" t="str">
        <f t="shared" si="38"/>
        <v/>
      </c>
      <c r="AC48" s="152" t="e">
        <f>+SUM(E48:AB48)*D48</f>
        <v>#REF!</v>
      </c>
      <c r="AD48" s="1" t="e">
        <f>+SUM(L48:U48)*D48</f>
        <v>#REF!</v>
      </c>
      <c r="AF48" s="1" t="str">
        <f>AF44</f>
        <v>SÁB</v>
      </c>
      <c r="AG48" s="1">
        <f>AG47</f>
        <v>10</v>
      </c>
    </row>
    <row r="49" spans="1:33" ht="15" x14ac:dyDescent="0.2">
      <c r="A49" s="190"/>
      <c r="B49" s="193"/>
      <c r="C49" s="106" t="s">
        <v>37</v>
      </c>
      <c r="D49" s="107" t="e">
        <f>#REF!</f>
        <v>#REF!</v>
      </c>
      <c r="E49" s="143" t="str">
        <f t="shared" ref="E49:AB49" si="39">IF(ISERROR(E102/$AC103*$B47),"",(E102/$AC103*$B47))</f>
        <v/>
      </c>
      <c r="F49" s="143" t="str">
        <f t="shared" si="39"/>
        <v/>
      </c>
      <c r="G49" s="143" t="str">
        <f t="shared" si="39"/>
        <v/>
      </c>
      <c r="H49" s="143" t="str">
        <f t="shared" si="39"/>
        <v/>
      </c>
      <c r="I49" s="143" t="str">
        <f t="shared" si="39"/>
        <v/>
      </c>
      <c r="J49" s="143" t="str">
        <f t="shared" si="39"/>
        <v/>
      </c>
      <c r="K49" s="143" t="str">
        <f t="shared" si="39"/>
        <v/>
      </c>
      <c r="L49" s="143" t="str">
        <f t="shared" si="39"/>
        <v/>
      </c>
      <c r="M49" s="143" t="str">
        <f t="shared" si="39"/>
        <v/>
      </c>
      <c r="N49" s="143" t="str">
        <f t="shared" si="39"/>
        <v/>
      </c>
      <c r="O49" s="143" t="str">
        <f t="shared" si="39"/>
        <v/>
      </c>
      <c r="P49" s="143" t="str">
        <f t="shared" si="39"/>
        <v/>
      </c>
      <c r="Q49" s="143" t="str">
        <f t="shared" si="39"/>
        <v/>
      </c>
      <c r="R49" s="143" t="str">
        <f t="shared" si="39"/>
        <v/>
      </c>
      <c r="S49" s="143" t="str">
        <f t="shared" si="39"/>
        <v/>
      </c>
      <c r="T49" s="143" t="str">
        <f t="shared" si="39"/>
        <v/>
      </c>
      <c r="U49" s="143" t="str">
        <f t="shared" si="39"/>
        <v/>
      </c>
      <c r="V49" s="143" t="str">
        <f t="shared" si="39"/>
        <v/>
      </c>
      <c r="W49" s="143" t="str">
        <f t="shared" si="39"/>
        <v/>
      </c>
      <c r="X49" s="143" t="str">
        <f t="shared" si="39"/>
        <v/>
      </c>
      <c r="Y49" s="143" t="str">
        <f t="shared" si="39"/>
        <v/>
      </c>
      <c r="Z49" s="143" t="str">
        <f t="shared" si="39"/>
        <v/>
      </c>
      <c r="AA49" s="143" t="str">
        <f t="shared" si="39"/>
        <v/>
      </c>
      <c r="AB49" s="144" t="str">
        <f t="shared" si="39"/>
        <v/>
      </c>
      <c r="AC49" s="153" t="e">
        <f>+SUM(E49:AB49)*D49</f>
        <v>#REF!</v>
      </c>
      <c r="AD49" s="1" t="e">
        <f>+SUM(L49:U49)*D49</f>
        <v>#REF!</v>
      </c>
      <c r="AF49" s="1" t="str">
        <f>AF45</f>
        <v>FES</v>
      </c>
      <c r="AG49" s="1">
        <f>AG48</f>
        <v>10</v>
      </c>
    </row>
    <row r="50" spans="1:33" ht="15.75" thickBot="1" x14ac:dyDescent="0.25">
      <c r="A50" s="191"/>
      <c r="B50" s="194"/>
      <c r="C50" s="112" t="s">
        <v>34</v>
      </c>
      <c r="D50" s="113" t="e">
        <f>+SUM(D47:D49)</f>
        <v>#REF!</v>
      </c>
      <c r="E50" s="109" t="str">
        <f t="shared" ref="E50:AB50" si="40">IF(ISERROR(E47*$D47+E48*$D48+E49*$D49),"",(E47*$D47+E48*$D48+E49*$D49))</f>
        <v/>
      </c>
      <c r="F50" s="109" t="str">
        <f t="shared" si="40"/>
        <v/>
      </c>
      <c r="G50" s="109" t="str">
        <f t="shared" si="40"/>
        <v/>
      </c>
      <c r="H50" s="109" t="str">
        <f t="shared" si="40"/>
        <v/>
      </c>
      <c r="I50" s="109" t="str">
        <f t="shared" si="40"/>
        <v/>
      </c>
      <c r="J50" s="109" t="str">
        <f t="shared" si="40"/>
        <v/>
      </c>
      <c r="K50" s="109" t="str">
        <f t="shared" si="40"/>
        <v/>
      </c>
      <c r="L50" s="109" t="str">
        <f t="shared" si="40"/>
        <v/>
      </c>
      <c r="M50" s="109" t="str">
        <f t="shared" si="40"/>
        <v/>
      </c>
      <c r="N50" s="109" t="str">
        <f t="shared" si="40"/>
        <v/>
      </c>
      <c r="O50" s="109" t="str">
        <f t="shared" si="40"/>
        <v/>
      </c>
      <c r="P50" s="109" t="str">
        <f t="shared" si="40"/>
        <v/>
      </c>
      <c r="Q50" s="109" t="str">
        <f t="shared" si="40"/>
        <v/>
      </c>
      <c r="R50" s="109" t="str">
        <f t="shared" si="40"/>
        <v/>
      </c>
      <c r="S50" s="109" t="str">
        <f t="shared" si="40"/>
        <v/>
      </c>
      <c r="T50" s="109" t="str">
        <f t="shared" si="40"/>
        <v/>
      </c>
      <c r="U50" s="109" t="str">
        <f t="shared" si="40"/>
        <v/>
      </c>
      <c r="V50" s="109" t="str">
        <f t="shared" si="40"/>
        <v/>
      </c>
      <c r="W50" s="109" t="str">
        <f t="shared" si="40"/>
        <v/>
      </c>
      <c r="X50" s="109" t="str">
        <f t="shared" si="40"/>
        <v/>
      </c>
      <c r="Y50" s="109" t="str">
        <f t="shared" si="40"/>
        <v/>
      </c>
      <c r="Z50" s="109" t="str">
        <f t="shared" si="40"/>
        <v/>
      </c>
      <c r="AA50" s="109" t="str">
        <f t="shared" si="40"/>
        <v/>
      </c>
      <c r="AB50" s="142" t="str">
        <f t="shared" si="40"/>
        <v/>
      </c>
      <c r="AC50" s="152" t="e">
        <f>+SUM(AC47:AC49)</f>
        <v>#REF!</v>
      </c>
      <c r="AD50" s="152" t="e">
        <f>+SUM(AD47:AD49)</f>
        <v>#REF!</v>
      </c>
    </row>
    <row r="51" spans="1:33" ht="15" x14ac:dyDescent="0.2">
      <c r="A51" s="192" t="e">
        <f>+DATE(#REF!,11,1)</f>
        <v>#REF!</v>
      </c>
      <c r="B51" s="193">
        <f>+'Formato Resumen 39'!E25</f>
        <v>44088491.307079159</v>
      </c>
      <c r="C51" s="94" t="s">
        <v>35</v>
      </c>
      <c r="D51" s="95" t="e">
        <f>#REF!</f>
        <v>#REF!</v>
      </c>
      <c r="E51" s="148" t="str">
        <f t="shared" ref="E51:AB51" si="41">IF(ISERROR(E104/$AC107*$B51),"",(E104/$AC107*$B51))</f>
        <v/>
      </c>
      <c r="F51" s="149" t="str">
        <f t="shared" si="41"/>
        <v/>
      </c>
      <c r="G51" s="149" t="str">
        <f t="shared" si="41"/>
        <v/>
      </c>
      <c r="H51" s="149" t="str">
        <f t="shared" si="41"/>
        <v/>
      </c>
      <c r="I51" s="149" t="str">
        <f t="shared" si="41"/>
        <v/>
      </c>
      <c r="J51" s="149" t="str">
        <f t="shared" si="41"/>
        <v/>
      </c>
      <c r="K51" s="149" t="str">
        <f t="shared" si="41"/>
        <v/>
      </c>
      <c r="L51" s="149" t="str">
        <f t="shared" si="41"/>
        <v/>
      </c>
      <c r="M51" s="149" t="str">
        <f t="shared" si="41"/>
        <v/>
      </c>
      <c r="N51" s="149" t="str">
        <f t="shared" si="41"/>
        <v/>
      </c>
      <c r="O51" s="149" t="str">
        <f t="shared" si="41"/>
        <v/>
      </c>
      <c r="P51" s="149" t="str">
        <f t="shared" si="41"/>
        <v/>
      </c>
      <c r="Q51" s="149" t="str">
        <f t="shared" si="41"/>
        <v/>
      </c>
      <c r="R51" s="149" t="str">
        <f t="shared" si="41"/>
        <v/>
      </c>
      <c r="S51" s="149" t="str">
        <f t="shared" si="41"/>
        <v/>
      </c>
      <c r="T51" s="149" t="str">
        <f t="shared" si="41"/>
        <v/>
      </c>
      <c r="U51" s="149" t="str">
        <f t="shared" si="41"/>
        <v/>
      </c>
      <c r="V51" s="149" t="str">
        <f t="shared" si="41"/>
        <v/>
      </c>
      <c r="W51" s="149" t="str">
        <f t="shared" si="41"/>
        <v/>
      </c>
      <c r="X51" s="149" t="str">
        <f t="shared" si="41"/>
        <v/>
      </c>
      <c r="Y51" s="149" t="str">
        <f t="shared" si="41"/>
        <v/>
      </c>
      <c r="Z51" s="149" t="str">
        <f t="shared" si="41"/>
        <v/>
      </c>
      <c r="AA51" s="149" t="str">
        <f t="shared" si="41"/>
        <v/>
      </c>
      <c r="AB51" s="150" t="str">
        <f t="shared" si="41"/>
        <v/>
      </c>
      <c r="AC51" s="151" t="e">
        <f>+SUM(E51:AB51)*D51</f>
        <v>#REF!</v>
      </c>
      <c r="AD51" s="1" t="e">
        <f>+SUM(L51:U51)*D51</f>
        <v>#REF!</v>
      </c>
      <c r="AF51" s="1" t="str">
        <f>AF47</f>
        <v>ORD</v>
      </c>
      <c r="AG51" s="1">
        <f>AG47+1</f>
        <v>11</v>
      </c>
    </row>
    <row r="52" spans="1:33" ht="15" x14ac:dyDescent="0.2">
      <c r="A52" s="190"/>
      <c r="B52" s="193"/>
      <c r="C52" s="100" t="s">
        <v>36</v>
      </c>
      <c r="D52" s="101" t="e">
        <f>#REF!</f>
        <v>#REF!</v>
      </c>
      <c r="E52" s="145" t="str">
        <f t="shared" ref="E52:AB52" si="42">IF(ISERROR(E105/$AC107*$B51),"",(E105/$AC107*$B51))</f>
        <v/>
      </c>
      <c r="F52" s="146" t="str">
        <f t="shared" si="42"/>
        <v/>
      </c>
      <c r="G52" s="146" t="str">
        <f t="shared" si="42"/>
        <v/>
      </c>
      <c r="H52" s="146" t="str">
        <f t="shared" si="42"/>
        <v/>
      </c>
      <c r="I52" s="146" t="str">
        <f t="shared" si="42"/>
        <v/>
      </c>
      <c r="J52" s="146" t="str">
        <f t="shared" si="42"/>
        <v/>
      </c>
      <c r="K52" s="146" t="str">
        <f t="shared" si="42"/>
        <v/>
      </c>
      <c r="L52" s="146" t="str">
        <f t="shared" si="42"/>
        <v/>
      </c>
      <c r="M52" s="146" t="str">
        <f t="shared" si="42"/>
        <v/>
      </c>
      <c r="N52" s="146" t="str">
        <f t="shared" si="42"/>
        <v/>
      </c>
      <c r="O52" s="146" t="str">
        <f t="shared" si="42"/>
        <v/>
      </c>
      <c r="P52" s="146" t="str">
        <f t="shared" si="42"/>
        <v/>
      </c>
      <c r="Q52" s="146" t="str">
        <f t="shared" si="42"/>
        <v/>
      </c>
      <c r="R52" s="146" t="str">
        <f t="shared" si="42"/>
        <v/>
      </c>
      <c r="S52" s="146" t="str">
        <f t="shared" si="42"/>
        <v/>
      </c>
      <c r="T52" s="146" t="str">
        <f t="shared" si="42"/>
        <v/>
      </c>
      <c r="U52" s="146" t="str">
        <f t="shared" si="42"/>
        <v/>
      </c>
      <c r="V52" s="146" t="str">
        <f t="shared" si="42"/>
        <v/>
      </c>
      <c r="W52" s="146" t="str">
        <f t="shared" si="42"/>
        <v/>
      </c>
      <c r="X52" s="146" t="str">
        <f t="shared" si="42"/>
        <v/>
      </c>
      <c r="Y52" s="146" t="str">
        <f t="shared" si="42"/>
        <v/>
      </c>
      <c r="Z52" s="146" t="str">
        <f t="shared" si="42"/>
        <v/>
      </c>
      <c r="AA52" s="146" t="str">
        <f t="shared" si="42"/>
        <v/>
      </c>
      <c r="AB52" s="147" t="str">
        <f t="shared" si="42"/>
        <v/>
      </c>
      <c r="AC52" s="152" t="e">
        <f>+SUM(E52:AB52)*D52</f>
        <v>#REF!</v>
      </c>
      <c r="AD52" s="1" t="e">
        <f>+SUM(L52:U52)*D52</f>
        <v>#REF!</v>
      </c>
      <c r="AF52" s="1" t="str">
        <f>AF48</f>
        <v>SÁB</v>
      </c>
      <c r="AG52" s="1">
        <f>AG51</f>
        <v>11</v>
      </c>
    </row>
    <row r="53" spans="1:33" ht="15" x14ac:dyDescent="0.2">
      <c r="A53" s="190"/>
      <c r="B53" s="193"/>
      <c r="C53" s="106" t="s">
        <v>37</v>
      </c>
      <c r="D53" s="107" t="e">
        <f>#REF!</f>
        <v>#REF!</v>
      </c>
      <c r="E53" s="143" t="str">
        <f t="shared" ref="E53:AB53" si="43">IF(ISERROR(E106/$AC107*$B51),"",(E106/$AC107*$B51))</f>
        <v/>
      </c>
      <c r="F53" s="143" t="str">
        <f t="shared" si="43"/>
        <v/>
      </c>
      <c r="G53" s="143" t="str">
        <f t="shared" si="43"/>
        <v/>
      </c>
      <c r="H53" s="143" t="str">
        <f t="shared" si="43"/>
        <v/>
      </c>
      <c r="I53" s="143" t="str">
        <f t="shared" si="43"/>
        <v/>
      </c>
      <c r="J53" s="143" t="str">
        <f t="shared" si="43"/>
        <v/>
      </c>
      <c r="K53" s="143" t="str">
        <f t="shared" si="43"/>
        <v/>
      </c>
      <c r="L53" s="143" t="str">
        <f t="shared" si="43"/>
        <v/>
      </c>
      <c r="M53" s="143" t="str">
        <f t="shared" si="43"/>
        <v/>
      </c>
      <c r="N53" s="143" t="str">
        <f t="shared" si="43"/>
        <v/>
      </c>
      <c r="O53" s="143" t="str">
        <f t="shared" si="43"/>
        <v/>
      </c>
      <c r="P53" s="143" t="str">
        <f t="shared" si="43"/>
        <v/>
      </c>
      <c r="Q53" s="143" t="str">
        <f t="shared" si="43"/>
        <v/>
      </c>
      <c r="R53" s="143" t="str">
        <f t="shared" si="43"/>
        <v/>
      </c>
      <c r="S53" s="143" t="str">
        <f t="shared" si="43"/>
        <v/>
      </c>
      <c r="T53" s="143" t="str">
        <f t="shared" si="43"/>
        <v/>
      </c>
      <c r="U53" s="143" t="str">
        <f t="shared" si="43"/>
        <v/>
      </c>
      <c r="V53" s="143" t="str">
        <f t="shared" si="43"/>
        <v/>
      </c>
      <c r="W53" s="143" t="str">
        <f t="shared" si="43"/>
        <v/>
      </c>
      <c r="X53" s="143" t="str">
        <f t="shared" si="43"/>
        <v/>
      </c>
      <c r="Y53" s="143" t="str">
        <f t="shared" si="43"/>
        <v/>
      </c>
      <c r="Z53" s="143" t="str">
        <f t="shared" si="43"/>
        <v/>
      </c>
      <c r="AA53" s="143" t="str">
        <f t="shared" si="43"/>
        <v/>
      </c>
      <c r="AB53" s="144" t="str">
        <f t="shared" si="43"/>
        <v/>
      </c>
      <c r="AC53" s="153" t="e">
        <f>+SUM(E53:AB53)*D53</f>
        <v>#REF!</v>
      </c>
      <c r="AD53" s="1" t="e">
        <f>+SUM(L53:U53)*D53</f>
        <v>#REF!</v>
      </c>
      <c r="AF53" s="1" t="str">
        <f>AF49</f>
        <v>FES</v>
      </c>
      <c r="AG53" s="1">
        <f>AG52</f>
        <v>11</v>
      </c>
    </row>
    <row r="54" spans="1:33" ht="15.75" thickBot="1" x14ac:dyDescent="0.25">
      <c r="A54" s="191"/>
      <c r="B54" s="194"/>
      <c r="C54" s="112" t="s">
        <v>34</v>
      </c>
      <c r="D54" s="113" t="e">
        <f>+SUM(D51:D53)</f>
        <v>#REF!</v>
      </c>
      <c r="E54" s="109" t="str">
        <f t="shared" ref="E54:AB54" si="44">IF(ISERROR(E51*$D51+E52*$D52+E53*$D53),"",(E51*$D51+E52*$D52+E53*$D53))</f>
        <v/>
      </c>
      <c r="F54" s="109" t="str">
        <f t="shared" si="44"/>
        <v/>
      </c>
      <c r="G54" s="109" t="str">
        <f t="shared" si="44"/>
        <v/>
      </c>
      <c r="H54" s="109" t="str">
        <f t="shared" si="44"/>
        <v/>
      </c>
      <c r="I54" s="109" t="str">
        <f t="shared" si="44"/>
        <v/>
      </c>
      <c r="J54" s="109" t="str">
        <f t="shared" si="44"/>
        <v/>
      </c>
      <c r="K54" s="109" t="str">
        <f t="shared" si="44"/>
        <v/>
      </c>
      <c r="L54" s="109" t="str">
        <f t="shared" si="44"/>
        <v/>
      </c>
      <c r="M54" s="109" t="str">
        <f t="shared" si="44"/>
        <v/>
      </c>
      <c r="N54" s="109" t="str">
        <f t="shared" si="44"/>
        <v/>
      </c>
      <c r="O54" s="109" t="str">
        <f t="shared" si="44"/>
        <v/>
      </c>
      <c r="P54" s="109" t="str">
        <f t="shared" si="44"/>
        <v/>
      </c>
      <c r="Q54" s="109" t="str">
        <f t="shared" si="44"/>
        <v/>
      </c>
      <c r="R54" s="109" t="str">
        <f t="shared" si="44"/>
        <v/>
      </c>
      <c r="S54" s="109" t="str">
        <f t="shared" si="44"/>
        <v/>
      </c>
      <c r="T54" s="109" t="str">
        <f t="shared" si="44"/>
        <v/>
      </c>
      <c r="U54" s="109" t="str">
        <f t="shared" si="44"/>
        <v/>
      </c>
      <c r="V54" s="109" t="str">
        <f t="shared" si="44"/>
        <v/>
      </c>
      <c r="W54" s="109" t="str">
        <f t="shared" si="44"/>
        <v/>
      </c>
      <c r="X54" s="109" t="str">
        <f t="shared" si="44"/>
        <v/>
      </c>
      <c r="Y54" s="109" t="str">
        <f t="shared" si="44"/>
        <v/>
      </c>
      <c r="Z54" s="109" t="str">
        <f t="shared" si="44"/>
        <v/>
      </c>
      <c r="AA54" s="109" t="str">
        <f t="shared" si="44"/>
        <v/>
      </c>
      <c r="AB54" s="142" t="str">
        <f t="shared" si="44"/>
        <v/>
      </c>
      <c r="AC54" s="152" t="e">
        <f>+SUM(AC51:AC53)</f>
        <v>#REF!</v>
      </c>
      <c r="AD54" s="152" t="e">
        <f>+SUM(AD51:AD53)</f>
        <v>#REF!</v>
      </c>
    </row>
    <row r="55" spans="1:33" ht="15" x14ac:dyDescent="0.2">
      <c r="A55" s="192" t="e">
        <f>+DATE(#REF!,12,1)</f>
        <v>#REF!</v>
      </c>
      <c r="B55" s="193">
        <f>+'Formato Resumen 39'!E26</f>
        <v>44040685.431927256</v>
      </c>
      <c r="C55" s="94" t="s">
        <v>35</v>
      </c>
      <c r="D55" s="95" t="e">
        <f>#REF!</f>
        <v>#REF!</v>
      </c>
      <c r="E55" s="148" t="str">
        <f t="shared" ref="E55:AB55" si="45">IF(ISERROR(E108/$AC111*$B55),"",(E108/$AC111*$B55))</f>
        <v/>
      </c>
      <c r="F55" s="149" t="str">
        <f t="shared" si="45"/>
        <v/>
      </c>
      <c r="G55" s="149" t="str">
        <f t="shared" si="45"/>
        <v/>
      </c>
      <c r="H55" s="149" t="str">
        <f t="shared" si="45"/>
        <v/>
      </c>
      <c r="I55" s="149" t="str">
        <f t="shared" si="45"/>
        <v/>
      </c>
      <c r="J55" s="149" t="str">
        <f t="shared" si="45"/>
        <v/>
      </c>
      <c r="K55" s="149" t="str">
        <f t="shared" si="45"/>
        <v/>
      </c>
      <c r="L55" s="149" t="str">
        <f t="shared" si="45"/>
        <v/>
      </c>
      <c r="M55" s="149" t="str">
        <f t="shared" si="45"/>
        <v/>
      </c>
      <c r="N55" s="149" t="str">
        <f t="shared" si="45"/>
        <v/>
      </c>
      <c r="O55" s="149" t="str">
        <f t="shared" si="45"/>
        <v/>
      </c>
      <c r="P55" s="149" t="str">
        <f t="shared" si="45"/>
        <v/>
      </c>
      <c r="Q55" s="149" t="str">
        <f t="shared" si="45"/>
        <v/>
      </c>
      <c r="R55" s="149" t="str">
        <f t="shared" si="45"/>
        <v/>
      </c>
      <c r="S55" s="149" t="str">
        <f t="shared" si="45"/>
        <v/>
      </c>
      <c r="T55" s="149" t="str">
        <f t="shared" si="45"/>
        <v/>
      </c>
      <c r="U55" s="149" t="str">
        <f t="shared" si="45"/>
        <v/>
      </c>
      <c r="V55" s="149" t="str">
        <f t="shared" si="45"/>
        <v/>
      </c>
      <c r="W55" s="149" t="str">
        <f t="shared" si="45"/>
        <v/>
      </c>
      <c r="X55" s="149" t="str">
        <f t="shared" si="45"/>
        <v/>
      </c>
      <c r="Y55" s="149" t="str">
        <f t="shared" si="45"/>
        <v/>
      </c>
      <c r="Z55" s="149" t="str">
        <f t="shared" si="45"/>
        <v/>
      </c>
      <c r="AA55" s="149" t="str">
        <f t="shared" si="45"/>
        <v/>
      </c>
      <c r="AB55" s="150" t="str">
        <f t="shared" si="45"/>
        <v/>
      </c>
      <c r="AC55" s="151" t="e">
        <f>+SUM(E55:AB55)*D55</f>
        <v>#REF!</v>
      </c>
      <c r="AD55" s="1" t="e">
        <f>+SUM(L55:U55)*D55</f>
        <v>#REF!</v>
      </c>
      <c r="AF55" s="1" t="str">
        <f>AF51</f>
        <v>ORD</v>
      </c>
      <c r="AG55" s="1">
        <f>AG51+1</f>
        <v>12</v>
      </c>
    </row>
    <row r="56" spans="1:33" ht="15" x14ac:dyDescent="0.2">
      <c r="A56" s="190"/>
      <c r="B56" s="193"/>
      <c r="C56" s="100" t="s">
        <v>36</v>
      </c>
      <c r="D56" s="101" t="e">
        <f>#REF!</f>
        <v>#REF!</v>
      </c>
      <c r="E56" s="145" t="str">
        <f t="shared" ref="E56:AB56" si="46">IF(ISERROR(E109/$AC111*$B55),"",(E109/$AC111*$B55))</f>
        <v/>
      </c>
      <c r="F56" s="146" t="str">
        <f t="shared" si="46"/>
        <v/>
      </c>
      <c r="G56" s="146" t="str">
        <f>IF(ISERROR(G109/$AC111*$B55),"",(G109/$AC111*$B55))</f>
        <v/>
      </c>
      <c r="H56" s="146" t="str">
        <f t="shared" si="46"/>
        <v/>
      </c>
      <c r="I56" s="146" t="str">
        <f t="shared" si="46"/>
        <v/>
      </c>
      <c r="J56" s="146" t="str">
        <f t="shared" si="46"/>
        <v/>
      </c>
      <c r="K56" s="146" t="str">
        <f t="shared" si="46"/>
        <v/>
      </c>
      <c r="L56" s="146" t="str">
        <f t="shared" si="46"/>
        <v/>
      </c>
      <c r="M56" s="146" t="str">
        <f t="shared" si="46"/>
        <v/>
      </c>
      <c r="N56" s="146" t="str">
        <f t="shared" si="46"/>
        <v/>
      </c>
      <c r="O56" s="146" t="str">
        <f t="shared" si="46"/>
        <v/>
      </c>
      <c r="P56" s="146" t="str">
        <f t="shared" si="46"/>
        <v/>
      </c>
      <c r="Q56" s="146" t="str">
        <f t="shared" si="46"/>
        <v/>
      </c>
      <c r="R56" s="146" t="str">
        <f t="shared" si="46"/>
        <v/>
      </c>
      <c r="S56" s="146" t="str">
        <f t="shared" si="46"/>
        <v/>
      </c>
      <c r="T56" s="146" t="str">
        <f t="shared" si="46"/>
        <v/>
      </c>
      <c r="U56" s="146" t="str">
        <f t="shared" si="46"/>
        <v/>
      </c>
      <c r="V56" s="146" t="str">
        <f t="shared" si="46"/>
        <v/>
      </c>
      <c r="W56" s="146" t="str">
        <f t="shared" si="46"/>
        <v/>
      </c>
      <c r="X56" s="146" t="str">
        <f t="shared" si="46"/>
        <v/>
      </c>
      <c r="Y56" s="146" t="str">
        <f t="shared" si="46"/>
        <v/>
      </c>
      <c r="Z56" s="146" t="str">
        <f t="shared" si="46"/>
        <v/>
      </c>
      <c r="AA56" s="146" t="str">
        <f t="shared" si="46"/>
        <v/>
      </c>
      <c r="AB56" s="147" t="str">
        <f t="shared" si="46"/>
        <v/>
      </c>
      <c r="AC56" s="152" t="e">
        <f>+SUM(E56:AB56)*D56</f>
        <v>#REF!</v>
      </c>
      <c r="AD56" s="1" t="e">
        <f>+SUM(L56:U56)*D56</f>
        <v>#REF!</v>
      </c>
      <c r="AF56" s="1" t="str">
        <f>AF52</f>
        <v>SÁB</v>
      </c>
      <c r="AG56" s="1">
        <f>AG55</f>
        <v>12</v>
      </c>
    </row>
    <row r="57" spans="1:33" ht="15" x14ac:dyDescent="0.2">
      <c r="A57" s="190"/>
      <c r="B57" s="193"/>
      <c r="C57" s="106" t="s">
        <v>37</v>
      </c>
      <c r="D57" s="107" t="e">
        <f>#REF!</f>
        <v>#REF!</v>
      </c>
      <c r="E57" s="143" t="str">
        <f t="shared" ref="E57:AB57" si="47">IF(ISERROR(E110/$AC111*$B55),"",(E110/$AC111*$B55))</f>
        <v/>
      </c>
      <c r="F57" s="143" t="str">
        <f t="shared" si="47"/>
        <v/>
      </c>
      <c r="G57" s="143" t="str">
        <f t="shared" si="47"/>
        <v/>
      </c>
      <c r="H57" s="143" t="str">
        <f t="shared" si="47"/>
        <v/>
      </c>
      <c r="I57" s="143" t="str">
        <f t="shared" si="47"/>
        <v/>
      </c>
      <c r="J57" s="143" t="str">
        <f t="shared" si="47"/>
        <v/>
      </c>
      <c r="K57" s="143" t="str">
        <f t="shared" si="47"/>
        <v/>
      </c>
      <c r="L57" s="143" t="str">
        <f t="shared" si="47"/>
        <v/>
      </c>
      <c r="M57" s="143" t="str">
        <f t="shared" si="47"/>
        <v/>
      </c>
      <c r="N57" s="143" t="str">
        <f t="shared" si="47"/>
        <v/>
      </c>
      <c r="O57" s="143" t="str">
        <f t="shared" si="47"/>
        <v/>
      </c>
      <c r="P57" s="143" t="str">
        <f t="shared" si="47"/>
        <v/>
      </c>
      <c r="Q57" s="143" t="str">
        <f t="shared" si="47"/>
        <v/>
      </c>
      <c r="R57" s="143" t="str">
        <f t="shared" si="47"/>
        <v/>
      </c>
      <c r="S57" s="143" t="str">
        <f t="shared" si="47"/>
        <v/>
      </c>
      <c r="T57" s="143" t="str">
        <f t="shared" si="47"/>
        <v/>
      </c>
      <c r="U57" s="143" t="str">
        <f t="shared" si="47"/>
        <v/>
      </c>
      <c r="V57" s="143" t="str">
        <f t="shared" si="47"/>
        <v/>
      </c>
      <c r="W57" s="143" t="str">
        <f t="shared" si="47"/>
        <v/>
      </c>
      <c r="X57" s="143" t="str">
        <f t="shared" si="47"/>
        <v/>
      </c>
      <c r="Y57" s="143" t="str">
        <f t="shared" si="47"/>
        <v/>
      </c>
      <c r="Z57" s="143" t="str">
        <f t="shared" si="47"/>
        <v/>
      </c>
      <c r="AA57" s="143" t="str">
        <f t="shared" si="47"/>
        <v/>
      </c>
      <c r="AB57" s="144" t="str">
        <f t="shared" si="47"/>
        <v/>
      </c>
      <c r="AC57" s="153" t="e">
        <f>+SUM(E57:AB57)*D57</f>
        <v>#REF!</v>
      </c>
      <c r="AD57" s="1" t="e">
        <f>+SUM(L57:U57)*D57</f>
        <v>#REF!</v>
      </c>
      <c r="AF57" s="1" t="str">
        <f>AF53</f>
        <v>FES</v>
      </c>
      <c r="AG57" s="1">
        <f>AG56</f>
        <v>12</v>
      </c>
    </row>
    <row r="58" spans="1:33" ht="15.75" thickBot="1" x14ac:dyDescent="0.25">
      <c r="A58" s="191"/>
      <c r="B58" s="194"/>
      <c r="C58" s="112" t="s">
        <v>34</v>
      </c>
      <c r="D58" s="113" t="e">
        <f>+SUM(D55:D57)</f>
        <v>#REF!</v>
      </c>
      <c r="E58" s="109" t="str">
        <f t="shared" ref="E58:AB58" si="48">IF(ISERROR(E55*$D55+E56*$D56+E57*$D57),"",(E55*$D55+E56*$D56+E57*$D57))</f>
        <v/>
      </c>
      <c r="F58" s="109" t="str">
        <f t="shared" si="48"/>
        <v/>
      </c>
      <c r="G58" s="109" t="str">
        <f t="shared" si="48"/>
        <v/>
      </c>
      <c r="H58" s="109" t="str">
        <f t="shared" si="48"/>
        <v/>
      </c>
      <c r="I58" s="109" t="str">
        <f t="shared" si="48"/>
        <v/>
      </c>
      <c r="J58" s="109" t="str">
        <f t="shared" si="48"/>
        <v/>
      </c>
      <c r="K58" s="109" t="str">
        <f t="shared" si="48"/>
        <v/>
      </c>
      <c r="L58" s="109" t="str">
        <f t="shared" si="48"/>
        <v/>
      </c>
      <c r="M58" s="109" t="str">
        <f t="shared" si="48"/>
        <v/>
      </c>
      <c r="N58" s="109" t="str">
        <f t="shared" si="48"/>
        <v/>
      </c>
      <c r="O58" s="109" t="str">
        <f t="shared" si="48"/>
        <v/>
      </c>
      <c r="P58" s="109" t="str">
        <f t="shared" si="48"/>
        <v/>
      </c>
      <c r="Q58" s="109" t="str">
        <f t="shared" si="48"/>
        <v/>
      </c>
      <c r="R58" s="109" t="str">
        <f t="shared" si="48"/>
        <v/>
      </c>
      <c r="S58" s="109" t="str">
        <f t="shared" si="48"/>
        <v/>
      </c>
      <c r="T58" s="109" t="str">
        <f t="shared" si="48"/>
        <v/>
      </c>
      <c r="U58" s="109" t="str">
        <f t="shared" si="48"/>
        <v/>
      </c>
      <c r="V58" s="109" t="str">
        <f t="shared" si="48"/>
        <v/>
      </c>
      <c r="W58" s="109" t="str">
        <f t="shared" si="48"/>
        <v/>
      </c>
      <c r="X58" s="109" t="str">
        <f t="shared" si="48"/>
        <v/>
      </c>
      <c r="Y58" s="109" t="str">
        <f t="shared" si="48"/>
        <v/>
      </c>
      <c r="Z58" s="109" t="str">
        <f t="shared" si="48"/>
        <v/>
      </c>
      <c r="AA58" s="109" t="str">
        <f t="shared" si="48"/>
        <v/>
      </c>
      <c r="AB58" s="142" t="str">
        <f t="shared" si="48"/>
        <v/>
      </c>
      <c r="AC58" s="152" t="e">
        <f>+SUM(AC55:AC57)</f>
        <v>#REF!</v>
      </c>
      <c r="AD58" s="152" t="e">
        <f>+SUM(AD55:AD57)</f>
        <v>#REF!</v>
      </c>
    </row>
    <row r="59" spans="1:33" s="5" customFormat="1" x14ac:dyDescent="0.2">
      <c r="AD59" s="172" t="e">
        <f>+AD14+AD18+AD22+AD26+AD30+AD34+AD38+AD42+AD46+AD50+AD54+AD58</f>
        <v>#REF!</v>
      </c>
    </row>
    <row r="60" spans="1:33" s="5" customFormat="1" ht="15.75" x14ac:dyDescent="0.2">
      <c r="B60" s="38" t="s">
        <v>44</v>
      </c>
      <c r="Z60" s="6"/>
      <c r="AA60" s="6"/>
      <c r="AB60" s="6"/>
    </row>
    <row r="61" spans="1:33" s="5" customFormat="1" ht="18" x14ac:dyDescent="0.25">
      <c r="B61" s="38" t="s">
        <v>51</v>
      </c>
      <c r="W61" s="37"/>
      <c r="Z61" s="7" t="s">
        <v>58</v>
      </c>
    </row>
    <row r="62" spans="1:33" ht="18.75" thickBot="1" x14ac:dyDescent="0.3">
      <c r="B62" s="138"/>
      <c r="Z62" s="139"/>
    </row>
    <row r="63" spans="1:33" ht="26.25" thickBot="1" x14ac:dyDescent="0.25">
      <c r="A63" s="3" t="e">
        <f>+"AÑO: "&amp;$D$6</f>
        <v>#REF!</v>
      </c>
      <c r="B63" s="4" t="s">
        <v>52</v>
      </c>
      <c r="C63" s="8" t="s">
        <v>32</v>
      </c>
      <c r="D63" s="9" t="s">
        <v>33</v>
      </c>
      <c r="E63" s="10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11" t="s">
        <v>14</v>
      </c>
      <c r="P63" s="11" t="s">
        <v>15</v>
      </c>
      <c r="Q63" s="11" t="s">
        <v>16</v>
      </c>
      <c r="R63" s="11" t="s">
        <v>17</v>
      </c>
      <c r="S63" s="11" t="s">
        <v>18</v>
      </c>
      <c r="T63" s="11" t="s">
        <v>19</v>
      </c>
      <c r="U63" s="11" t="s">
        <v>20</v>
      </c>
      <c r="V63" s="11" t="s">
        <v>21</v>
      </c>
      <c r="W63" s="11" t="s">
        <v>22</v>
      </c>
      <c r="X63" s="11" t="s">
        <v>23</v>
      </c>
      <c r="Y63" s="11" t="s">
        <v>24</v>
      </c>
      <c r="Z63" s="11" t="s">
        <v>25</v>
      </c>
      <c r="AA63" s="11" t="s">
        <v>26</v>
      </c>
      <c r="AB63" s="11" t="s">
        <v>27</v>
      </c>
      <c r="AC63" s="12" t="s">
        <v>34</v>
      </c>
    </row>
    <row r="64" spans="1:33" ht="15" x14ac:dyDescent="0.2">
      <c r="A64" s="195" t="e">
        <f>A11</f>
        <v>#REF!</v>
      </c>
      <c r="B64" s="195"/>
      <c r="C64" s="13" t="s">
        <v>35</v>
      </c>
      <c r="D64" s="14" t="e">
        <f>D11</f>
        <v>#REF!</v>
      </c>
      <c r="E64" s="10" t="e">
        <f>#REF!</f>
        <v>#REF!</v>
      </c>
      <c r="F64" s="10" t="e">
        <f>#REF!</f>
        <v>#REF!</v>
      </c>
      <c r="G64" s="10" t="e">
        <f>#REF!</f>
        <v>#REF!</v>
      </c>
      <c r="H64" s="10" t="e">
        <f>#REF!</f>
        <v>#REF!</v>
      </c>
      <c r="I64" s="10" t="e">
        <f>#REF!</f>
        <v>#REF!</v>
      </c>
      <c r="J64" s="10" t="e">
        <f>#REF!</f>
        <v>#REF!</v>
      </c>
      <c r="K64" s="10" t="e">
        <f>#REF!</f>
        <v>#REF!</v>
      </c>
      <c r="L64" s="10" t="e">
        <f>#REF!</f>
        <v>#REF!</v>
      </c>
      <c r="M64" s="10" t="e">
        <f>#REF!</f>
        <v>#REF!</v>
      </c>
      <c r="N64" s="10" t="e">
        <f>#REF!</f>
        <v>#REF!</v>
      </c>
      <c r="O64" s="10" t="e">
        <f>#REF!</f>
        <v>#REF!</v>
      </c>
      <c r="P64" s="10" t="e">
        <f>#REF!</f>
        <v>#REF!</v>
      </c>
      <c r="Q64" s="10" t="e">
        <f>#REF!</f>
        <v>#REF!</v>
      </c>
      <c r="R64" s="10" t="e">
        <f>#REF!</f>
        <v>#REF!</v>
      </c>
      <c r="S64" s="10" t="e">
        <f>#REF!</f>
        <v>#REF!</v>
      </c>
      <c r="T64" s="10" t="e">
        <f>#REF!</f>
        <v>#REF!</v>
      </c>
      <c r="U64" s="10" t="e">
        <f>#REF!</f>
        <v>#REF!</v>
      </c>
      <c r="V64" s="10" t="e">
        <f>#REF!</f>
        <v>#REF!</v>
      </c>
      <c r="W64" s="10" t="e">
        <f>#REF!</f>
        <v>#REF!</v>
      </c>
      <c r="X64" s="10" t="e">
        <f>#REF!</f>
        <v>#REF!</v>
      </c>
      <c r="Y64" s="10" t="e">
        <f>#REF!</f>
        <v>#REF!</v>
      </c>
      <c r="Z64" s="10" t="e">
        <f>#REF!</f>
        <v>#REF!</v>
      </c>
      <c r="AA64" s="10" t="e">
        <f>#REF!</f>
        <v>#REF!</v>
      </c>
      <c r="AB64" s="10" t="e">
        <f>#REF!</f>
        <v>#REF!</v>
      </c>
      <c r="AC64" s="12" t="e">
        <f>+SUM(E64:AB64)*D64</f>
        <v>#REF!</v>
      </c>
    </row>
    <row r="65" spans="1:29" ht="15" x14ac:dyDescent="0.2">
      <c r="A65" s="196"/>
      <c r="B65" s="196"/>
      <c r="C65" s="17" t="s">
        <v>36</v>
      </c>
      <c r="D65" s="18" t="e">
        <f>D12</f>
        <v>#REF!</v>
      </c>
      <c r="E65" s="10" t="e">
        <f>#REF!</f>
        <v>#REF!</v>
      </c>
      <c r="F65" s="10" t="e">
        <f>#REF!</f>
        <v>#REF!</v>
      </c>
      <c r="G65" s="10" t="e">
        <f>#REF!</f>
        <v>#REF!</v>
      </c>
      <c r="H65" s="10" t="e">
        <f>#REF!</f>
        <v>#REF!</v>
      </c>
      <c r="I65" s="10" t="e">
        <f>#REF!</f>
        <v>#REF!</v>
      </c>
      <c r="J65" s="10" t="e">
        <f>#REF!</f>
        <v>#REF!</v>
      </c>
      <c r="K65" s="10" t="e">
        <f>#REF!</f>
        <v>#REF!</v>
      </c>
      <c r="L65" s="10" t="e">
        <f>#REF!</f>
        <v>#REF!</v>
      </c>
      <c r="M65" s="10" t="e">
        <f>#REF!</f>
        <v>#REF!</v>
      </c>
      <c r="N65" s="10" t="e">
        <f>#REF!</f>
        <v>#REF!</v>
      </c>
      <c r="O65" s="10" t="e">
        <f>#REF!</f>
        <v>#REF!</v>
      </c>
      <c r="P65" s="10" t="e">
        <f>#REF!</f>
        <v>#REF!</v>
      </c>
      <c r="Q65" s="10" t="e">
        <f>#REF!</f>
        <v>#REF!</v>
      </c>
      <c r="R65" s="10" t="e">
        <f>#REF!</f>
        <v>#REF!</v>
      </c>
      <c r="S65" s="10" t="e">
        <f>#REF!</f>
        <v>#REF!</v>
      </c>
      <c r="T65" s="10" t="e">
        <f>#REF!</f>
        <v>#REF!</v>
      </c>
      <c r="U65" s="10" t="e">
        <f>#REF!</f>
        <v>#REF!</v>
      </c>
      <c r="V65" s="10" t="e">
        <f>#REF!</f>
        <v>#REF!</v>
      </c>
      <c r="W65" s="10" t="e">
        <f>#REF!</f>
        <v>#REF!</v>
      </c>
      <c r="X65" s="10" t="e">
        <f>#REF!</f>
        <v>#REF!</v>
      </c>
      <c r="Y65" s="10" t="e">
        <f>#REF!</f>
        <v>#REF!</v>
      </c>
      <c r="Z65" s="10" t="e">
        <f>#REF!</f>
        <v>#REF!</v>
      </c>
      <c r="AA65" s="10" t="e">
        <f>#REF!</f>
        <v>#REF!</v>
      </c>
      <c r="AB65" s="10" t="e">
        <f>#REF!</f>
        <v>#REF!</v>
      </c>
      <c r="AC65" s="12" t="e">
        <f>+SUM(E65:AB65)*D65</f>
        <v>#REF!</v>
      </c>
    </row>
    <row r="66" spans="1:29" ht="15" x14ac:dyDescent="0.2">
      <c r="A66" s="196"/>
      <c r="B66" s="196"/>
      <c r="C66" s="22" t="s">
        <v>37</v>
      </c>
      <c r="D66" s="23" t="e">
        <f>D13</f>
        <v>#REF!</v>
      </c>
      <c r="E66" s="10" t="e">
        <f>#REF!</f>
        <v>#REF!</v>
      </c>
      <c r="F66" s="10" t="e">
        <f>#REF!</f>
        <v>#REF!</v>
      </c>
      <c r="G66" s="10" t="e">
        <f>#REF!</f>
        <v>#REF!</v>
      </c>
      <c r="H66" s="10" t="e">
        <f>#REF!</f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10" t="e">
        <f>#REF!</f>
        <v>#REF!</v>
      </c>
      <c r="N66" s="10" t="e">
        <f>#REF!</f>
        <v>#REF!</v>
      </c>
      <c r="O66" s="10" t="e">
        <f>#REF!</f>
        <v>#REF!</v>
      </c>
      <c r="P66" s="10" t="e">
        <f>#REF!</f>
        <v>#REF!</v>
      </c>
      <c r="Q66" s="10" t="e">
        <f>#REF!</f>
        <v>#REF!</v>
      </c>
      <c r="R66" s="10" t="e">
        <f>#REF!</f>
        <v>#REF!</v>
      </c>
      <c r="S66" s="10" t="e">
        <f>#REF!</f>
        <v>#REF!</v>
      </c>
      <c r="T66" s="10" t="e">
        <f>#REF!</f>
        <v>#REF!</v>
      </c>
      <c r="U66" s="10" t="e">
        <f>#REF!</f>
        <v>#REF!</v>
      </c>
      <c r="V66" s="10" t="e">
        <f>#REF!</f>
        <v>#REF!</v>
      </c>
      <c r="W66" s="10" t="e">
        <f>#REF!</f>
        <v>#REF!</v>
      </c>
      <c r="X66" s="10" t="e">
        <f>#REF!</f>
        <v>#REF!</v>
      </c>
      <c r="Y66" s="10" t="e">
        <f>#REF!</f>
        <v>#REF!</v>
      </c>
      <c r="Z66" s="10" t="e">
        <f>#REF!</f>
        <v>#REF!</v>
      </c>
      <c r="AA66" s="10" t="e">
        <f>#REF!</f>
        <v>#REF!</v>
      </c>
      <c r="AB66" s="10" t="e">
        <f>#REF!</f>
        <v>#REF!</v>
      </c>
      <c r="AC66" s="12" t="e">
        <f>+SUM(E66:AB66)*D66</f>
        <v>#REF!</v>
      </c>
    </row>
    <row r="67" spans="1:29" ht="15" thickBot="1" x14ac:dyDescent="0.25">
      <c r="A67" s="197"/>
      <c r="B67" s="197"/>
      <c r="C67" s="27" t="s">
        <v>34</v>
      </c>
      <c r="D67" s="28" t="e">
        <f>+SUM(D64:D66)</f>
        <v>#REF!</v>
      </c>
      <c r="E67" s="29" t="e">
        <f>SUMPRODUCT($D64:$D66,E64:E66)</f>
        <v>#REF!</v>
      </c>
      <c r="F67" s="29" t="e">
        <f t="shared" ref="F67:AB67" si="49">SUMPRODUCT($D64:$D66,F64:F66)</f>
        <v>#REF!</v>
      </c>
      <c r="G67" s="29" t="e">
        <f t="shared" si="49"/>
        <v>#REF!</v>
      </c>
      <c r="H67" s="29" t="e">
        <f t="shared" si="49"/>
        <v>#REF!</v>
      </c>
      <c r="I67" s="29" t="e">
        <f t="shared" si="49"/>
        <v>#REF!</v>
      </c>
      <c r="J67" s="29" t="e">
        <f t="shared" si="49"/>
        <v>#REF!</v>
      </c>
      <c r="K67" s="29" t="e">
        <f t="shared" si="49"/>
        <v>#REF!</v>
      </c>
      <c r="L67" s="29" t="e">
        <f t="shared" si="49"/>
        <v>#REF!</v>
      </c>
      <c r="M67" s="29" t="e">
        <f t="shared" si="49"/>
        <v>#REF!</v>
      </c>
      <c r="N67" s="29" t="e">
        <f t="shared" si="49"/>
        <v>#REF!</v>
      </c>
      <c r="O67" s="29" t="e">
        <f t="shared" si="49"/>
        <v>#REF!</v>
      </c>
      <c r="P67" s="29" t="e">
        <f t="shared" si="49"/>
        <v>#REF!</v>
      </c>
      <c r="Q67" s="29" t="e">
        <f t="shared" si="49"/>
        <v>#REF!</v>
      </c>
      <c r="R67" s="29" t="e">
        <f t="shared" si="49"/>
        <v>#REF!</v>
      </c>
      <c r="S67" s="29" t="e">
        <f t="shared" si="49"/>
        <v>#REF!</v>
      </c>
      <c r="T67" s="29" t="e">
        <f t="shared" si="49"/>
        <v>#REF!</v>
      </c>
      <c r="U67" s="29" t="e">
        <f t="shared" si="49"/>
        <v>#REF!</v>
      </c>
      <c r="V67" s="29" t="e">
        <f t="shared" si="49"/>
        <v>#REF!</v>
      </c>
      <c r="W67" s="29" t="e">
        <f t="shared" si="49"/>
        <v>#REF!</v>
      </c>
      <c r="X67" s="29" t="e">
        <f t="shared" si="49"/>
        <v>#REF!</v>
      </c>
      <c r="Y67" s="29" t="e">
        <f t="shared" si="49"/>
        <v>#REF!</v>
      </c>
      <c r="Z67" s="29" t="e">
        <f t="shared" si="49"/>
        <v>#REF!</v>
      </c>
      <c r="AA67" s="29" t="e">
        <f t="shared" si="49"/>
        <v>#REF!</v>
      </c>
      <c r="AB67" s="29" t="e">
        <f t="shared" si="49"/>
        <v>#REF!</v>
      </c>
      <c r="AC67" s="30" t="e">
        <f>+SUM(E67:AB67)</f>
        <v>#REF!</v>
      </c>
    </row>
    <row r="68" spans="1:29" ht="15" x14ac:dyDescent="0.2">
      <c r="A68" s="195" t="e">
        <f t="shared" ref="A68" si="50">A15</f>
        <v>#REF!</v>
      </c>
      <c r="B68" s="196"/>
      <c r="C68" s="13" t="s">
        <v>35</v>
      </c>
      <c r="D68" s="14" t="e">
        <f>D15</f>
        <v>#REF!</v>
      </c>
      <c r="E68" s="10" t="e">
        <f>#REF!</f>
        <v>#REF!</v>
      </c>
      <c r="F68" s="10" t="e">
        <f>#REF!</f>
        <v>#REF!</v>
      </c>
      <c r="G68" s="10" t="e">
        <f>#REF!</f>
        <v>#REF!</v>
      </c>
      <c r="H68" s="10" t="e">
        <f>#REF!</f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10" t="e">
        <f>#REF!</f>
        <v>#REF!</v>
      </c>
      <c r="N68" s="10" t="e">
        <f>#REF!</f>
        <v>#REF!</v>
      </c>
      <c r="O68" s="10" t="e">
        <f>#REF!</f>
        <v>#REF!</v>
      </c>
      <c r="P68" s="10" t="e">
        <f>#REF!</f>
        <v>#REF!</v>
      </c>
      <c r="Q68" s="10" t="e">
        <f>#REF!</f>
        <v>#REF!</v>
      </c>
      <c r="R68" s="10" t="e">
        <f>#REF!</f>
        <v>#REF!</v>
      </c>
      <c r="S68" s="10" t="e">
        <f>#REF!</f>
        <v>#REF!</v>
      </c>
      <c r="T68" s="10" t="e">
        <f>#REF!</f>
        <v>#REF!</v>
      </c>
      <c r="U68" s="10" t="e">
        <f>#REF!</f>
        <v>#REF!</v>
      </c>
      <c r="V68" s="10" t="e">
        <f>#REF!</f>
        <v>#REF!</v>
      </c>
      <c r="W68" s="10" t="e">
        <f>#REF!</f>
        <v>#REF!</v>
      </c>
      <c r="X68" s="10" t="e">
        <f>#REF!</f>
        <v>#REF!</v>
      </c>
      <c r="Y68" s="10" t="e">
        <f>#REF!</f>
        <v>#REF!</v>
      </c>
      <c r="Z68" s="10" t="e">
        <f>#REF!</f>
        <v>#REF!</v>
      </c>
      <c r="AA68" s="10" t="e">
        <f>#REF!</f>
        <v>#REF!</v>
      </c>
      <c r="AB68" s="10" t="e">
        <f>#REF!</f>
        <v>#REF!</v>
      </c>
      <c r="AC68" s="12" t="e">
        <f>+SUM(E68:AB68)*D68</f>
        <v>#REF!</v>
      </c>
    </row>
    <row r="69" spans="1:29" ht="15" x14ac:dyDescent="0.2">
      <c r="A69" s="196"/>
      <c r="B69" s="196"/>
      <c r="C69" s="17" t="s">
        <v>36</v>
      </c>
      <c r="D69" s="18" t="e">
        <f>D16</f>
        <v>#REF!</v>
      </c>
      <c r="E69" s="10" t="e">
        <f>#REF!</f>
        <v>#REF!</v>
      </c>
      <c r="F69" s="10" t="e">
        <f>#REF!</f>
        <v>#REF!</v>
      </c>
      <c r="G69" s="10" t="e">
        <f>#REF!</f>
        <v>#REF!</v>
      </c>
      <c r="H69" s="10" t="e">
        <f>#REF!</f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10" t="e">
        <f>#REF!</f>
        <v>#REF!</v>
      </c>
      <c r="N69" s="10" t="e">
        <f>#REF!</f>
        <v>#REF!</v>
      </c>
      <c r="O69" s="10" t="e">
        <f>#REF!</f>
        <v>#REF!</v>
      </c>
      <c r="P69" s="10" t="e">
        <f>#REF!</f>
        <v>#REF!</v>
      </c>
      <c r="Q69" s="10" t="e">
        <f>#REF!</f>
        <v>#REF!</v>
      </c>
      <c r="R69" s="10" t="e">
        <f>#REF!</f>
        <v>#REF!</v>
      </c>
      <c r="S69" s="10" t="e">
        <f>#REF!</f>
        <v>#REF!</v>
      </c>
      <c r="T69" s="10" t="e">
        <f>#REF!</f>
        <v>#REF!</v>
      </c>
      <c r="U69" s="10" t="e">
        <f>#REF!</f>
        <v>#REF!</v>
      </c>
      <c r="V69" s="10" t="e">
        <f>#REF!</f>
        <v>#REF!</v>
      </c>
      <c r="W69" s="10" t="e">
        <f>#REF!</f>
        <v>#REF!</v>
      </c>
      <c r="X69" s="10" t="e">
        <f>#REF!</f>
        <v>#REF!</v>
      </c>
      <c r="Y69" s="10" t="e">
        <f>#REF!</f>
        <v>#REF!</v>
      </c>
      <c r="Z69" s="10" t="e">
        <f>#REF!</f>
        <v>#REF!</v>
      </c>
      <c r="AA69" s="10" t="e">
        <f>#REF!</f>
        <v>#REF!</v>
      </c>
      <c r="AB69" s="10" t="e">
        <f>#REF!</f>
        <v>#REF!</v>
      </c>
      <c r="AC69" s="12" t="e">
        <f>+SUM(E69:AB69)*D69</f>
        <v>#REF!</v>
      </c>
    </row>
    <row r="70" spans="1:29" ht="15" x14ac:dyDescent="0.2">
      <c r="A70" s="196"/>
      <c r="B70" s="196"/>
      <c r="C70" s="22" t="s">
        <v>37</v>
      </c>
      <c r="D70" s="23" t="e">
        <f>D17</f>
        <v>#REF!</v>
      </c>
      <c r="E70" s="10" t="e">
        <f>#REF!</f>
        <v>#REF!</v>
      </c>
      <c r="F70" s="10" t="e">
        <f>#REF!</f>
        <v>#REF!</v>
      </c>
      <c r="G70" s="10" t="e">
        <f>#REF!</f>
        <v>#REF!</v>
      </c>
      <c r="H70" s="10" t="e">
        <f>#REF!</f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10" t="e">
        <f>#REF!</f>
        <v>#REF!</v>
      </c>
      <c r="N70" s="10" t="e">
        <f>#REF!</f>
        <v>#REF!</v>
      </c>
      <c r="O70" s="10" t="e">
        <f>#REF!</f>
        <v>#REF!</v>
      </c>
      <c r="P70" s="10" t="e">
        <f>#REF!</f>
        <v>#REF!</v>
      </c>
      <c r="Q70" s="10" t="e">
        <f>#REF!</f>
        <v>#REF!</v>
      </c>
      <c r="R70" s="10" t="e">
        <f>#REF!</f>
        <v>#REF!</v>
      </c>
      <c r="S70" s="10" t="e">
        <f>#REF!</f>
        <v>#REF!</v>
      </c>
      <c r="T70" s="10" t="e">
        <f>#REF!</f>
        <v>#REF!</v>
      </c>
      <c r="U70" s="10" t="e">
        <f>#REF!</f>
        <v>#REF!</v>
      </c>
      <c r="V70" s="10" t="e">
        <f>#REF!</f>
        <v>#REF!</v>
      </c>
      <c r="W70" s="10" t="e">
        <f>#REF!</f>
        <v>#REF!</v>
      </c>
      <c r="X70" s="10" t="e">
        <f>#REF!</f>
        <v>#REF!</v>
      </c>
      <c r="Y70" s="10" t="e">
        <f>#REF!</f>
        <v>#REF!</v>
      </c>
      <c r="Z70" s="10" t="e">
        <f>#REF!</f>
        <v>#REF!</v>
      </c>
      <c r="AA70" s="10" t="e">
        <f>#REF!</f>
        <v>#REF!</v>
      </c>
      <c r="AB70" s="10" t="e">
        <f>#REF!</f>
        <v>#REF!</v>
      </c>
      <c r="AC70" s="12" t="e">
        <f>+SUM(E70:AB70)*D70</f>
        <v>#REF!</v>
      </c>
    </row>
    <row r="71" spans="1:29" ht="15" thickBot="1" x14ac:dyDescent="0.25">
      <c r="A71" s="197"/>
      <c r="B71" s="197"/>
      <c r="C71" s="27" t="s">
        <v>34</v>
      </c>
      <c r="D71" s="28" t="e">
        <f>+SUM(D68:D70)</f>
        <v>#REF!</v>
      </c>
      <c r="E71" s="29" t="e">
        <f>SUMPRODUCT($D68:$D70,E68:E70)</f>
        <v>#REF!</v>
      </c>
      <c r="F71" s="29" t="e">
        <f t="shared" ref="F71:AB71" si="51">SUMPRODUCT($D68:$D70,F68:F70)</f>
        <v>#REF!</v>
      </c>
      <c r="G71" s="29" t="e">
        <f t="shared" si="51"/>
        <v>#REF!</v>
      </c>
      <c r="H71" s="29" t="e">
        <f t="shared" si="51"/>
        <v>#REF!</v>
      </c>
      <c r="I71" s="29" t="e">
        <f t="shared" si="51"/>
        <v>#REF!</v>
      </c>
      <c r="J71" s="29" t="e">
        <f t="shared" si="51"/>
        <v>#REF!</v>
      </c>
      <c r="K71" s="29" t="e">
        <f t="shared" si="51"/>
        <v>#REF!</v>
      </c>
      <c r="L71" s="29" t="e">
        <f t="shared" si="51"/>
        <v>#REF!</v>
      </c>
      <c r="M71" s="29" t="e">
        <f t="shared" si="51"/>
        <v>#REF!</v>
      </c>
      <c r="N71" s="29" t="e">
        <f t="shared" si="51"/>
        <v>#REF!</v>
      </c>
      <c r="O71" s="29" t="e">
        <f t="shared" si="51"/>
        <v>#REF!</v>
      </c>
      <c r="P71" s="29" t="e">
        <f t="shared" si="51"/>
        <v>#REF!</v>
      </c>
      <c r="Q71" s="29" t="e">
        <f t="shared" si="51"/>
        <v>#REF!</v>
      </c>
      <c r="R71" s="29" t="e">
        <f t="shared" si="51"/>
        <v>#REF!</v>
      </c>
      <c r="S71" s="29" t="e">
        <f t="shared" si="51"/>
        <v>#REF!</v>
      </c>
      <c r="T71" s="29" t="e">
        <f t="shared" si="51"/>
        <v>#REF!</v>
      </c>
      <c r="U71" s="29" t="e">
        <f t="shared" si="51"/>
        <v>#REF!</v>
      </c>
      <c r="V71" s="29" t="e">
        <f t="shared" si="51"/>
        <v>#REF!</v>
      </c>
      <c r="W71" s="29" t="e">
        <f t="shared" si="51"/>
        <v>#REF!</v>
      </c>
      <c r="X71" s="29" t="e">
        <f t="shared" si="51"/>
        <v>#REF!</v>
      </c>
      <c r="Y71" s="29" t="e">
        <f t="shared" si="51"/>
        <v>#REF!</v>
      </c>
      <c r="Z71" s="29" t="e">
        <f t="shared" si="51"/>
        <v>#REF!</v>
      </c>
      <c r="AA71" s="29" t="e">
        <f t="shared" si="51"/>
        <v>#REF!</v>
      </c>
      <c r="AB71" s="29" t="e">
        <f t="shared" si="51"/>
        <v>#REF!</v>
      </c>
      <c r="AC71" s="30" t="e">
        <f>+SUM(E71:AB71)</f>
        <v>#REF!</v>
      </c>
    </row>
    <row r="72" spans="1:29" ht="15" x14ac:dyDescent="0.2">
      <c r="A72" s="195" t="e">
        <f t="shared" ref="A72" si="52">A19</f>
        <v>#REF!</v>
      </c>
      <c r="B72" s="195"/>
      <c r="C72" s="13" t="s">
        <v>35</v>
      </c>
      <c r="D72" s="14" t="e">
        <f>D19</f>
        <v>#REF!</v>
      </c>
      <c r="E72" s="10" t="e">
        <f>#REF!</f>
        <v>#REF!</v>
      </c>
      <c r="F72" s="10" t="e">
        <f>#REF!</f>
        <v>#REF!</v>
      </c>
      <c r="G72" s="10" t="e">
        <f>#REF!</f>
        <v>#REF!</v>
      </c>
      <c r="H72" s="10" t="e">
        <f>#REF!</f>
        <v>#REF!</v>
      </c>
      <c r="I72" s="10" t="e">
        <f>#REF!</f>
        <v>#REF!</v>
      </c>
      <c r="J72" s="10" t="e">
        <f>#REF!</f>
        <v>#REF!</v>
      </c>
      <c r="K72" s="10" t="e">
        <f>#REF!</f>
        <v>#REF!</v>
      </c>
      <c r="L72" s="10" t="e">
        <f>#REF!</f>
        <v>#REF!</v>
      </c>
      <c r="M72" s="10" t="e">
        <f>#REF!</f>
        <v>#REF!</v>
      </c>
      <c r="N72" s="10" t="e">
        <f>#REF!</f>
        <v>#REF!</v>
      </c>
      <c r="O72" s="10" t="e">
        <f>#REF!</f>
        <v>#REF!</v>
      </c>
      <c r="P72" s="10" t="e">
        <f>#REF!</f>
        <v>#REF!</v>
      </c>
      <c r="Q72" s="10" t="e">
        <f>#REF!</f>
        <v>#REF!</v>
      </c>
      <c r="R72" s="10" t="e">
        <f>#REF!</f>
        <v>#REF!</v>
      </c>
      <c r="S72" s="10" t="e">
        <f>#REF!</f>
        <v>#REF!</v>
      </c>
      <c r="T72" s="10" t="e">
        <f>#REF!</f>
        <v>#REF!</v>
      </c>
      <c r="U72" s="10" t="e">
        <f>#REF!</f>
        <v>#REF!</v>
      </c>
      <c r="V72" s="10" t="e">
        <f>#REF!</f>
        <v>#REF!</v>
      </c>
      <c r="W72" s="10" t="e">
        <f>#REF!</f>
        <v>#REF!</v>
      </c>
      <c r="X72" s="10" t="e">
        <f>#REF!</f>
        <v>#REF!</v>
      </c>
      <c r="Y72" s="10" t="e">
        <f>#REF!</f>
        <v>#REF!</v>
      </c>
      <c r="Z72" s="10" t="e">
        <f>#REF!</f>
        <v>#REF!</v>
      </c>
      <c r="AA72" s="10" t="e">
        <f>#REF!</f>
        <v>#REF!</v>
      </c>
      <c r="AB72" s="10" t="e">
        <f>#REF!</f>
        <v>#REF!</v>
      </c>
      <c r="AC72" s="12" t="e">
        <f>+SUM(E72:AB72)*D72</f>
        <v>#REF!</v>
      </c>
    </row>
    <row r="73" spans="1:29" ht="15" x14ac:dyDescent="0.2">
      <c r="A73" s="196"/>
      <c r="B73" s="196"/>
      <c r="C73" s="17" t="s">
        <v>36</v>
      </c>
      <c r="D73" s="18" t="e">
        <f>D20</f>
        <v>#REF!</v>
      </c>
      <c r="E73" s="10" t="e">
        <f>#REF!</f>
        <v>#REF!</v>
      </c>
      <c r="F73" s="10" t="e">
        <f>#REF!</f>
        <v>#REF!</v>
      </c>
      <c r="G73" s="10" t="e">
        <f>#REF!</f>
        <v>#REF!</v>
      </c>
      <c r="H73" s="10" t="e">
        <f>#REF!</f>
        <v>#REF!</v>
      </c>
      <c r="I73" s="10" t="e">
        <f>#REF!</f>
        <v>#REF!</v>
      </c>
      <c r="J73" s="10" t="e">
        <f>#REF!</f>
        <v>#REF!</v>
      </c>
      <c r="K73" s="10" t="e">
        <f>#REF!</f>
        <v>#REF!</v>
      </c>
      <c r="L73" s="10" t="e">
        <f>#REF!</f>
        <v>#REF!</v>
      </c>
      <c r="M73" s="10" t="e">
        <f>#REF!</f>
        <v>#REF!</v>
      </c>
      <c r="N73" s="10" t="e">
        <f>#REF!</f>
        <v>#REF!</v>
      </c>
      <c r="O73" s="10" t="e">
        <f>#REF!</f>
        <v>#REF!</v>
      </c>
      <c r="P73" s="10" t="e">
        <f>#REF!</f>
        <v>#REF!</v>
      </c>
      <c r="Q73" s="10" t="e">
        <f>#REF!</f>
        <v>#REF!</v>
      </c>
      <c r="R73" s="10" t="e">
        <f>#REF!</f>
        <v>#REF!</v>
      </c>
      <c r="S73" s="10" t="e">
        <f>#REF!</f>
        <v>#REF!</v>
      </c>
      <c r="T73" s="10" t="e">
        <f>#REF!</f>
        <v>#REF!</v>
      </c>
      <c r="U73" s="10" t="e">
        <f>#REF!</f>
        <v>#REF!</v>
      </c>
      <c r="V73" s="10" t="e">
        <f>#REF!</f>
        <v>#REF!</v>
      </c>
      <c r="W73" s="10" t="e">
        <f>#REF!</f>
        <v>#REF!</v>
      </c>
      <c r="X73" s="10" t="e">
        <f>#REF!</f>
        <v>#REF!</v>
      </c>
      <c r="Y73" s="10" t="e">
        <f>#REF!</f>
        <v>#REF!</v>
      </c>
      <c r="Z73" s="10" t="e">
        <f>#REF!</f>
        <v>#REF!</v>
      </c>
      <c r="AA73" s="10" t="e">
        <f>#REF!</f>
        <v>#REF!</v>
      </c>
      <c r="AB73" s="10" t="e">
        <f>#REF!</f>
        <v>#REF!</v>
      </c>
      <c r="AC73" s="12" t="e">
        <f>+SUM(E73:AB73)*D73</f>
        <v>#REF!</v>
      </c>
    </row>
    <row r="74" spans="1:29" ht="15" x14ac:dyDescent="0.2">
      <c r="A74" s="196"/>
      <c r="B74" s="196"/>
      <c r="C74" s="22" t="s">
        <v>37</v>
      </c>
      <c r="D74" s="23" t="e">
        <f>D21</f>
        <v>#REF!</v>
      </c>
      <c r="E74" s="10" t="e">
        <f>#REF!</f>
        <v>#REF!</v>
      </c>
      <c r="F74" s="10" t="e">
        <f>#REF!</f>
        <v>#REF!</v>
      </c>
      <c r="G74" s="10" t="e">
        <f>#REF!</f>
        <v>#REF!</v>
      </c>
      <c r="H74" s="10" t="e">
        <f>#REF!</f>
        <v>#REF!</v>
      </c>
      <c r="I74" s="10" t="e">
        <f>#REF!</f>
        <v>#REF!</v>
      </c>
      <c r="J74" s="10" t="e">
        <f>#REF!</f>
        <v>#REF!</v>
      </c>
      <c r="K74" s="10" t="e">
        <f>#REF!</f>
        <v>#REF!</v>
      </c>
      <c r="L74" s="10" t="e">
        <f>#REF!</f>
        <v>#REF!</v>
      </c>
      <c r="M74" s="10" t="e">
        <f>#REF!</f>
        <v>#REF!</v>
      </c>
      <c r="N74" s="10" t="e">
        <f>#REF!</f>
        <v>#REF!</v>
      </c>
      <c r="O74" s="10" t="e">
        <f>#REF!</f>
        <v>#REF!</v>
      </c>
      <c r="P74" s="10" t="e">
        <f>#REF!</f>
        <v>#REF!</v>
      </c>
      <c r="Q74" s="10" t="e">
        <f>#REF!</f>
        <v>#REF!</v>
      </c>
      <c r="R74" s="10" t="e">
        <f>#REF!</f>
        <v>#REF!</v>
      </c>
      <c r="S74" s="10" t="e">
        <f>#REF!</f>
        <v>#REF!</v>
      </c>
      <c r="T74" s="10" t="e">
        <f>#REF!</f>
        <v>#REF!</v>
      </c>
      <c r="U74" s="10" t="e">
        <f>#REF!</f>
        <v>#REF!</v>
      </c>
      <c r="V74" s="10" t="e">
        <f>#REF!</f>
        <v>#REF!</v>
      </c>
      <c r="W74" s="10" t="e">
        <f>#REF!</f>
        <v>#REF!</v>
      </c>
      <c r="X74" s="10" t="e">
        <f>#REF!</f>
        <v>#REF!</v>
      </c>
      <c r="Y74" s="10" t="e">
        <f>#REF!</f>
        <v>#REF!</v>
      </c>
      <c r="Z74" s="10" t="e">
        <f>#REF!</f>
        <v>#REF!</v>
      </c>
      <c r="AA74" s="10" t="e">
        <f>#REF!</f>
        <v>#REF!</v>
      </c>
      <c r="AB74" s="10" t="e">
        <f>#REF!</f>
        <v>#REF!</v>
      </c>
      <c r="AC74" s="12" t="e">
        <f>+SUM(E74:AB74)*D74</f>
        <v>#REF!</v>
      </c>
    </row>
    <row r="75" spans="1:29" ht="15" thickBot="1" x14ac:dyDescent="0.25">
      <c r="A75" s="197"/>
      <c r="B75" s="197"/>
      <c r="C75" s="27" t="s">
        <v>34</v>
      </c>
      <c r="D75" s="28" t="e">
        <f>+SUM(D72:D74)</f>
        <v>#REF!</v>
      </c>
      <c r="E75" s="29" t="e">
        <f>SUMPRODUCT($D72:$D74,E72:E74)</f>
        <v>#REF!</v>
      </c>
      <c r="F75" s="29" t="e">
        <f t="shared" ref="F75:AB75" si="53">SUMPRODUCT($D72:$D74,F72:F74)</f>
        <v>#REF!</v>
      </c>
      <c r="G75" s="29" t="e">
        <f t="shared" si="53"/>
        <v>#REF!</v>
      </c>
      <c r="H75" s="29" t="e">
        <f t="shared" si="53"/>
        <v>#REF!</v>
      </c>
      <c r="I75" s="29" t="e">
        <f t="shared" si="53"/>
        <v>#REF!</v>
      </c>
      <c r="J75" s="29" t="e">
        <f t="shared" si="53"/>
        <v>#REF!</v>
      </c>
      <c r="K75" s="29" t="e">
        <f t="shared" si="53"/>
        <v>#REF!</v>
      </c>
      <c r="L75" s="29" t="e">
        <f t="shared" si="53"/>
        <v>#REF!</v>
      </c>
      <c r="M75" s="29" t="e">
        <f t="shared" si="53"/>
        <v>#REF!</v>
      </c>
      <c r="N75" s="29" t="e">
        <f t="shared" si="53"/>
        <v>#REF!</v>
      </c>
      <c r="O75" s="29" t="e">
        <f t="shared" si="53"/>
        <v>#REF!</v>
      </c>
      <c r="P75" s="29" t="e">
        <f t="shared" si="53"/>
        <v>#REF!</v>
      </c>
      <c r="Q75" s="29" t="e">
        <f t="shared" si="53"/>
        <v>#REF!</v>
      </c>
      <c r="R75" s="29" t="e">
        <f t="shared" si="53"/>
        <v>#REF!</v>
      </c>
      <c r="S75" s="29" t="e">
        <f t="shared" si="53"/>
        <v>#REF!</v>
      </c>
      <c r="T75" s="29" t="e">
        <f t="shared" si="53"/>
        <v>#REF!</v>
      </c>
      <c r="U75" s="29" t="e">
        <f t="shared" si="53"/>
        <v>#REF!</v>
      </c>
      <c r="V75" s="29" t="e">
        <f t="shared" si="53"/>
        <v>#REF!</v>
      </c>
      <c r="W75" s="29" t="e">
        <f t="shared" si="53"/>
        <v>#REF!</v>
      </c>
      <c r="X75" s="29" t="e">
        <f t="shared" si="53"/>
        <v>#REF!</v>
      </c>
      <c r="Y75" s="29" t="e">
        <f t="shared" si="53"/>
        <v>#REF!</v>
      </c>
      <c r="Z75" s="29" t="e">
        <f t="shared" si="53"/>
        <v>#REF!</v>
      </c>
      <c r="AA75" s="29" t="e">
        <f t="shared" si="53"/>
        <v>#REF!</v>
      </c>
      <c r="AB75" s="29" t="e">
        <f t="shared" si="53"/>
        <v>#REF!</v>
      </c>
      <c r="AC75" s="30" t="e">
        <f>+SUM(E75:AB75)</f>
        <v>#REF!</v>
      </c>
    </row>
    <row r="76" spans="1:29" ht="15" x14ac:dyDescent="0.2">
      <c r="A76" s="195" t="e">
        <f t="shared" ref="A76" si="54">A23</f>
        <v>#REF!</v>
      </c>
      <c r="B76" s="196"/>
      <c r="C76" s="13" t="s">
        <v>35</v>
      </c>
      <c r="D76" s="14" t="e">
        <f>D23</f>
        <v>#REF!</v>
      </c>
      <c r="E76" s="10" t="e">
        <f>#REF!</f>
        <v>#REF!</v>
      </c>
      <c r="F76" s="10" t="e">
        <f>#REF!</f>
        <v>#REF!</v>
      </c>
      <c r="G76" s="10" t="e">
        <f>#REF!</f>
        <v>#REF!</v>
      </c>
      <c r="H76" s="10" t="e">
        <f>#REF!</f>
        <v>#REF!</v>
      </c>
      <c r="I76" s="10" t="e">
        <f>#REF!</f>
        <v>#REF!</v>
      </c>
      <c r="J76" s="10" t="e">
        <f>#REF!</f>
        <v>#REF!</v>
      </c>
      <c r="K76" s="10" t="e">
        <f>#REF!</f>
        <v>#REF!</v>
      </c>
      <c r="L76" s="10" t="e">
        <f>#REF!</f>
        <v>#REF!</v>
      </c>
      <c r="M76" s="10" t="e">
        <f>#REF!</f>
        <v>#REF!</v>
      </c>
      <c r="N76" s="10" t="e">
        <f>#REF!</f>
        <v>#REF!</v>
      </c>
      <c r="O76" s="10" t="e">
        <f>#REF!</f>
        <v>#REF!</v>
      </c>
      <c r="P76" s="10" t="e">
        <f>#REF!</f>
        <v>#REF!</v>
      </c>
      <c r="Q76" s="10" t="e">
        <f>#REF!</f>
        <v>#REF!</v>
      </c>
      <c r="R76" s="10" t="e">
        <f>#REF!</f>
        <v>#REF!</v>
      </c>
      <c r="S76" s="10" t="e">
        <f>#REF!</f>
        <v>#REF!</v>
      </c>
      <c r="T76" s="10" t="e">
        <f>#REF!</f>
        <v>#REF!</v>
      </c>
      <c r="U76" s="10" t="e">
        <f>#REF!</f>
        <v>#REF!</v>
      </c>
      <c r="V76" s="10" t="e">
        <f>#REF!</f>
        <v>#REF!</v>
      </c>
      <c r="W76" s="10" t="e">
        <f>#REF!</f>
        <v>#REF!</v>
      </c>
      <c r="X76" s="10" t="e">
        <f>#REF!</f>
        <v>#REF!</v>
      </c>
      <c r="Y76" s="10" t="e">
        <f>#REF!</f>
        <v>#REF!</v>
      </c>
      <c r="Z76" s="10" t="e">
        <f>#REF!</f>
        <v>#REF!</v>
      </c>
      <c r="AA76" s="10" t="e">
        <f>#REF!</f>
        <v>#REF!</v>
      </c>
      <c r="AB76" s="10" t="e">
        <f>#REF!</f>
        <v>#REF!</v>
      </c>
      <c r="AC76" s="12" t="e">
        <f>+SUM(E76:AB76)*D76</f>
        <v>#REF!</v>
      </c>
    </row>
    <row r="77" spans="1:29" ht="15" x14ac:dyDescent="0.2">
      <c r="A77" s="196"/>
      <c r="B77" s="196"/>
      <c r="C77" s="17" t="s">
        <v>36</v>
      </c>
      <c r="D77" s="18" t="e">
        <f>D24</f>
        <v>#REF!</v>
      </c>
      <c r="E77" s="10" t="e">
        <f>#REF!</f>
        <v>#REF!</v>
      </c>
      <c r="F77" s="10" t="e">
        <f>#REF!</f>
        <v>#REF!</v>
      </c>
      <c r="G77" s="10" t="e">
        <f>#REF!</f>
        <v>#REF!</v>
      </c>
      <c r="H77" s="10" t="e">
        <f>#REF!</f>
        <v>#REF!</v>
      </c>
      <c r="I77" s="10" t="e">
        <f>#REF!</f>
        <v>#REF!</v>
      </c>
      <c r="J77" s="10" t="e">
        <f>#REF!</f>
        <v>#REF!</v>
      </c>
      <c r="K77" s="10" t="e">
        <f>#REF!</f>
        <v>#REF!</v>
      </c>
      <c r="L77" s="10" t="e">
        <f>#REF!</f>
        <v>#REF!</v>
      </c>
      <c r="M77" s="10" t="e">
        <f>#REF!</f>
        <v>#REF!</v>
      </c>
      <c r="N77" s="10" t="e">
        <f>#REF!</f>
        <v>#REF!</v>
      </c>
      <c r="O77" s="10" t="e">
        <f>#REF!</f>
        <v>#REF!</v>
      </c>
      <c r="P77" s="10" t="e">
        <f>#REF!</f>
        <v>#REF!</v>
      </c>
      <c r="Q77" s="10" t="e">
        <f>#REF!</f>
        <v>#REF!</v>
      </c>
      <c r="R77" s="10" t="e">
        <f>#REF!</f>
        <v>#REF!</v>
      </c>
      <c r="S77" s="10" t="e">
        <f>#REF!</f>
        <v>#REF!</v>
      </c>
      <c r="T77" s="10" t="e">
        <f>#REF!</f>
        <v>#REF!</v>
      </c>
      <c r="U77" s="10" t="e">
        <f>#REF!</f>
        <v>#REF!</v>
      </c>
      <c r="V77" s="10" t="e">
        <f>#REF!</f>
        <v>#REF!</v>
      </c>
      <c r="W77" s="10" t="e">
        <f>#REF!</f>
        <v>#REF!</v>
      </c>
      <c r="X77" s="10" t="e">
        <f>#REF!</f>
        <v>#REF!</v>
      </c>
      <c r="Y77" s="10" t="e">
        <f>#REF!</f>
        <v>#REF!</v>
      </c>
      <c r="Z77" s="10" t="e">
        <f>#REF!</f>
        <v>#REF!</v>
      </c>
      <c r="AA77" s="10" t="e">
        <f>#REF!</f>
        <v>#REF!</v>
      </c>
      <c r="AB77" s="10" t="e">
        <f>#REF!</f>
        <v>#REF!</v>
      </c>
      <c r="AC77" s="12" t="e">
        <f>+SUM(E77:AB77)*D77</f>
        <v>#REF!</v>
      </c>
    </row>
    <row r="78" spans="1:29" ht="15" x14ac:dyDescent="0.2">
      <c r="A78" s="196"/>
      <c r="B78" s="196"/>
      <c r="C78" s="22" t="s">
        <v>37</v>
      </c>
      <c r="D78" s="23" t="e">
        <f>D25</f>
        <v>#REF!</v>
      </c>
      <c r="E78" s="10" t="e">
        <f>#REF!</f>
        <v>#REF!</v>
      </c>
      <c r="F78" s="10" t="e">
        <f>#REF!</f>
        <v>#REF!</v>
      </c>
      <c r="G78" s="10" t="e">
        <f>#REF!</f>
        <v>#REF!</v>
      </c>
      <c r="H78" s="10" t="e">
        <f>#REF!</f>
        <v>#REF!</v>
      </c>
      <c r="I78" s="10" t="e">
        <f>#REF!</f>
        <v>#REF!</v>
      </c>
      <c r="J78" s="10" t="e">
        <f>#REF!</f>
        <v>#REF!</v>
      </c>
      <c r="K78" s="10" t="e">
        <f>#REF!</f>
        <v>#REF!</v>
      </c>
      <c r="L78" s="10" t="e">
        <f>#REF!</f>
        <v>#REF!</v>
      </c>
      <c r="M78" s="10" t="e">
        <f>#REF!</f>
        <v>#REF!</v>
      </c>
      <c r="N78" s="10" t="e">
        <f>#REF!</f>
        <v>#REF!</v>
      </c>
      <c r="O78" s="10" t="e">
        <f>#REF!</f>
        <v>#REF!</v>
      </c>
      <c r="P78" s="10" t="e">
        <f>#REF!</f>
        <v>#REF!</v>
      </c>
      <c r="Q78" s="10" t="e">
        <f>#REF!</f>
        <v>#REF!</v>
      </c>
      <c r="R78" s="10" t="e">
        <f>#REF!</f>
        <v>#REF!</v>
      </c>
      <c r="S78" s="10" t="e">
        <f>#REF!</f>
        <v>#REF!</v>
      </c>
      <c r="T78" s="10" t="e">
        <f>#REF!</f>
        <v>#REF!</v>
      </c>
      <c r="U78" s="10" t="e">
        <f>#REF!</f>
        <v>#REF!</v>
      </c>
      <c r="V78" s="10" t="e">
        <f>#REF!</f>
        <v>#REF!</v>
      </c>
      <c r="W78" s="10" t="e">
        <f>#REF!</f>
        <v>#REF!</v>
      </c>
      <c r="X78" s="10" t="e">
        <f>#REF!</f>
        <v>#REF!</v>
      </c>
      <c r="Y78" s="10" t="e">
        <f>#REF!</f>
        <v>#REF!</v>
      </c>
      <c r="Z78" s="10" t="e">
        <f>#REF!</f>
        <v>#REF!</v>
      </c>
      <c r="AA78" s="10" t="e">
        <f>#REF!</f>
        <v>#REF!</v>
      </c>
      <c r="AB78" s="10" t="e">
        <f>#REF!</f>
        <v>#REF!</v>
      </c>
      <c r="AC78" s="12" t="e">
        <f>+SUM(E78:AB78)*D78</f>
        <v>#REF!</v>
      </c>
    </row>
    <row r="79" spans="1:29" ht="15" thickBot="1" x14ac:dyDescent="0.25">
      <c r="A79" s="197"/>
      <c r="B79" s="197"/>
      <c r="C79" s="27" t="s">
        <v>34</v>
      </c>
      <c r="D79" s="28" t="e">
        <f>+SUM(D76:D78)</f>
        <v>#REF!</v>
      </c>
      <c r="E79" s="29" t="e">
        <f>SUMPRODUCT($D76:$D78,E76:E78)</f>
        <v>#REF!</v>
      </c>
      <c r="F79" s="29" t="e">
        <f t="shared" ref="F79:AB79" si="55">SUMPRODUCT($D76:$D78,F76:F78)</f>
        <v>#REF!</v>
      </c>
      <c r="G79" s="29" t="e">
        <f t="shared" si="55"/>
        <v>#REF!</v>
      </c>
      <c r="H79" s="29" t="e">
        <f t="shared" si="55"/>
        <v>#REF!</v>
      </c>
      <c r="I79" s="29" t="e">
        <f t="shared" si="55"/>
        <v>#REF!</v>
      </c>
      <c r="J79" s="29" t="e">
        <f t="shared" si="55"/>
        <v>#REF!</v>
      </c>
      <c r="K79" s="29" t="e">
        <f t="shared" si="55"/>
        <v>#REF!</v>
      </c>
      <c r="L79" s="29" t="e">
        <f t="shared" si="55"/>
        <v>#REF!</v>
      </c>
      <c r="M79" s="29" t="e">
        <f t="shared" si="55"/>
        <v>#REF!</v>
      </c>
      <c r="N79" s="29" t="e">
        <f t="shared" si="55"/>
        <v>#REF!</v>
      </c>
      <c r="O79" s="29" t="e">
        <f t="shared" si="55"/>
        <v>#REF!</v>
      </c>
      <c r="P79" s="29" t="e">
        <f t="shared" si="55"/>
        <v>#REF!</v>
      </c>
      <c r="Q79" s="29" t="e">
        <f t="shared" si="55"/>
        <v>#REF!</v>
      </c>
      <c r="R79" s="29" t="e">
        <f t="shared" si="55"/>
        <v>#REF!</v>
      </c>
      <c r="S79" s="29" t="e">
        <f t="shared" si="55"/>
        <v>#REF!</v>
      </c>
      <c r="T79" s="29" t="e">
        <f t="shared" si="55"/>
        <v>#REF!</v>
      </c>
      <c r="U79" s="29" t="e">
        <f t="shared" si="55"/>
        <v>#REF!</v>
      </c>
      <c r="V79" s="29" t="e">
        <f t="shared" si="55"/>
        <v>#REF!</v>
      </c>
      <c r="W79" s="29" t="e">
        <f t="shared" si="55"/>
        <v>#REF!</v>
      </c>
      <c r="X79" s="29" t="e">
        <f t="shared" si="55"/>
        <v>#REF!</v>
      </c>
      <c r="Y79" s="29" t="e">
        <f t="shared" si="55"/>
        <v>#REF!</v>
      </c>
      <c r="Z79" s="29" t="e">
        <f t="shared" si="55"/>
        <v>#REF!</v>
      </c>
      <c r="AA79" s="29" t="e">
        <f t="shared" si="55"/>
        <v>#REF!</v>
      </c>
      <c r="AB79" s="29" t="e">
        <f t="shared" si="55"/>
        <v>#REF!</v>
      </c>
      <c r="AC79" s="30" t="e">
        <f>+SUM(E79:AB79)</f>
        <v>#REF!</v>
      </c>
    </row>
    <row r="80" spans="1:29" ht="15" x14ac:dyDescent="0.2">
      <c r="A80" s="195" t="e">
        <f t="shared" ref="A80" si="56">A27</f>
        <v>#REF!</v>
      </c>
      <c r="B80" s="195"/>
      <c r="C80" s="13" t="s">
        <v>35</v>
      </c>
      <c r="D80" s="14" t="e">
        <f>+D27</f>
        <v>#REF!</v>
      </c>
      <c r="E80" s="10" t="e">
        <f>#REF!</f>
        <v>#REF!</v>
      </c>
      <c r="F80" s="10" t="e">
        <f>#REF!</f>
        <v>#REF!</v>
      </c>
      <c r="G80" s="10" t="e">
        <f>#REF!</f>
        <v>#REF!</v>
      </c>
      <c r="H80" s="10" t="e">
        <f>#REF!</f>
        <v>#REF!</v>
      </c>
      <c r="I80" s="10" t="e">
        <f>#REF!</f>
        <v>#REF!</v>
      </c>
      <c r="J80" s="10" t="e">
        <f>#REF!</f>
        <v>#REF!</v>
      </c>
      <c r="K80" s="10" t="e">
        <f>#REF!</f>
        <v>#REF!</v>
      </c>
      <c r="L80" s="10" t="e">
        <f>#REF!</f>
        <v>#REF!</v>
      </c>
      <c r="M80" s="10" t="e">
        <f>#REF!</f>
        <v>#REF!</v>
      </c>
      <c r="N80" s="10" t="e">
        <f>#REF!</f>
        <v>#REF!</v>
      </c>
      <c r="O80" s="10" t="e">
        <f>#REF!</f>
        <v>#REF!</v>
      </c>
      <c r="P80" s="10" t="e">
        <f>#REF!</f>
        <v>#REF!</v>
      </c>
      <c r="Q80" s="10" t="e">
        <f>#REF!</f>
        <v>#REF!</v>
      </c>
      <c r="R80" s="10" t="e">
        <f>#REF!</f>
        <v>#REF!</v>
      </c>
      <c r="S80" s="10" t="e">
        <f>#REF!</f>
        <v>#REF!</v>
      </c>
      <c r="T80" s="10" t="e">
        <f>#REF!</f>
        <v>#REF!</v>
      </c>
      <c r="U80" s="10" t="e">
        <f>#REF!</f>
        <v>#REF!</v>
      </c>
      <c r="V80" s="10" t="e">
        <f>#REF!</f>
        <v>#REF!</v>
      </c>
      <c r="W80" s="10" t="e">
        <f>#REF!</f>
        <v>#REF!</v>
      </c>
      <c r="X80" s="10" t="e">
        <f>#REF!</f>
        <v>#REF!</v>
      </c>
      <c r="Y80" s="10" t="e">
        <f>#REF!</f>
        <v>#REF!</v>
      </c>
      <c r="Z80" s="10" t="e">
        <f>#REF!</f>
        <v>#REF!</v>
      </c>
      <c r="AA80" s="10" t="e">
        <f>#REF!</f>
        <v>#REF!</v>
      </c>
      <c r="AB80" s="10" t="e">
        <f>#REF!</f>
        <v>#REF!</v>
      </c>
      <c r="AC80" s="12" t="e">
        <f>+SUM(E80:AB80)*D80</f>
        <v>#REF!</v>
      </c>
    </row>
    <row r="81" spans="1:29" ht="15" x14ac:dyDescent="0.2">
      <c r="A81" s="196"/>
      <c r="B81" s="196"/>
      <c r="C81" s="17" t="s">
        <v>36</v>
      </c>
      <c r="D81" s="18" t="e">
        <f>+D28</f>
        <v>#REF!</v>
      </c>
      <c r="E81" s="10" t="e">
        <f>#REF!</f>
        <v>#REF!</v>
      </c>
      <c r="F81" s="10" t="e">
        <f>#REF!</f>
        <v>#REF!</v>
      </c>
      <c r="G81" s="10" t="e">
        <f>#REF!</f>
        <v>#REF!</v>
      </c>
      <c r="H81" s="10" t="e">
        <f>#REF!</f>
        <v>#REF!</v>
      </c>
      <c r="I81" s="10" t="e">
        <f>#REF!</f>
        <v>#REF!</v>
      </c>
      <c r="J81" s="10" t="e">
        <f>#REF!</f>
        <v>#REF!</v>
      </c>
      <c r="K81" s="10" t="e">
        <f>#REF!</f>
        <v>#REF!</v>
      </c>
      <c r="L81" s="10" t="e">
        <f>#REF!</f>
        <v>#REF!</v>
      </c>
      <c r="M81" s="10" t="e">
        <f>#REF!</f>
        <v>#REF!</v>
      </c>
      <c r="N81" s="10" t="e">
        <f>#REF!</f>
        <v>#REF!</v>
      </c>
      <c r="O81" s="10" t="e">
        <f>#REF!</f>
        <v>#REF!</v>
      </c>
      <c r="P81" s="10" t="e">
        <f>#REF!</f>
        <v>#REF!</v>
      </c>
      <c r="Q81" s="10" t="e">
        <f>#REF!</f>
        <v>#REF!</v>
      </c>
      <c r="R81" s="10" t="e">
        <f>#REF!</f>
        <v>#REF!</v>
      </c>
      <c r="S81" s="10" t="e">
        <f>#REF!</f>
        <v>#REF!</v>
      </c>
      <c r="T81" s="10" t="e">
        <f>#REF!</f>
        <v>#REF!</v>
      </c>
      <c r="U81" s="10" t="e">
        <f>#REF!</f>
        <v>#REF!</v>
      </c>
      <c r="V81" s="10" t="e">
        <f>#REF!</f>
        <v>#REF!</v>
      </c>
      <c r="W81" s="10" t="e">
        <f>#REF!</f>
        <v>#REF!</v>
      </c>
      <c r="X81" s="10" t="e">
        <f>#REF!</f>
        <v>#REF!</v>
      </c>
      <c r="Y81" s="10" t="e">
        <f>#REF!</f>
        <v>#REF!</v>
      </c>
      <c r="Z81" s="10" t="e">
        <f>#REF!</f>
        <v>#REF!</v>
      </c>
      <c r="AA81" s="10" t="e">
        <f>#REF!</f>
        <v>#REF!</v>
      </c>
      <c r="AB81" s="10" t="e">
        <f>#REF!</f>
        <v>#REF!</v>
      </c>
      <c r="AC81" s="12" t="e">
        <f>+SUM(E81:AB81)*D81</f>
        <v>#REF!</v>
      </c>
    </row>
    <row r="82" spans="1:29" ht="15" x14ac:dyDescent="0.2">
      <c r="A82" s="196"/>
      <c r="B82" s="196"/>
      <c r="C82" s="22" t="s">
        <v>37</v>
      </c>
      <c r="D82" s="23" t="e">
        <f>+D29</f>
        <v>#REF!</v>
      </c>
      <c r="E82" s="10" t="e">
        <f>#REF!</f>
        <v>#REF!</v>
      </c>
      <c r="F82" s="10" t="e">
        <f>#REF!</f>
        <v>#REF!</v>
      </c>
      <c r="G82" s="10" t="e">
        <f>#REF!</f>
        <v>#REF!</v>
      </c>
      <c r="H82" s="10" t="e">
        <f>#REF!</f>
        <v>#REF!</v>
      </c>
      <c r="I82" s="10" t="e">
        <f>#REF!</f>
        <v>#REF!</v>
      </c>
      <c r="J82" s="10" t="e">
        <f>#REF!</f>
        <v>#REF!</v>
      </c>
      <c r="K82" s="10" t="e">
        <f>#REF!</f>
        <v>#REF!</v>
      </c>
      <c r="L82" s="10" t="e">
        <f>#REF!</f>
        <v>#REF!</v>
      </c>
      <c r="M82" s="10" t="e">
        <f>#REF!</f>
        <v>#REF!</v>
      </c>
      <c r="N82" s="10" t="e">
        <f>#REF!</f>
        <v>#REF!</v>
      </c>
      <c r="O82" s="10" t="e">
        <f>#REF!</f>
        <v>#REF!</v>
      </c>
      <c r="P82" s="10" t="e">
        <f>#REF!</f>
        <v>#REF!</v>
      </c>
      <c r="Q82" s="10" t="e">
        <f>#REF!</f>
        <v>#REF!</v>
      </c>
      <c r="R82" s="10" t="e">
        <f>#REF!</f>
        <v>#REF!</v>
      </c>
      <c r="S82" s="10" t="e">
        <f>#REF!</f>
        <v>#REF!</v>
      </c>
      <c r="T82" s="10" t="e">
        <f>#REF!</f>
        <v>#REF!</v>
      </c>
      <c r="U82" s="10" t="e">
        <f>#REF!</f>
        <v>#REF!</v>
      </c>
      <c r="V82" s="10" t="e">
        <f>#REF!</f>
        <v>#REF!</v>
      </c>
      <c r="W82" s="10" t="e">
        <f>#REF!</f>
        <v>#REF!</v>
      </c>
      <c r="X82" s="10" t="e">
        <f>#REF!</f>
        <v>#REF!</v>
      </c>
      <c r="Y82" s="10" t="e">
        <f>#REF!</f>
        <v>#REF!</v>
      </c>
      <c r="Z82" s="10" t="e">
        <f>#REF!</f>
        <v>#REF!</v>
      </c>
      <c r="AA82" s="10" t="e">
        <f>#REF!</f>
        <v>#REF!</v>
      </c>
      <c r="AB82" s="10" t="e">
        <f>#REF!</f>
        <v>#REF!</v>
      </c>
      <c r="AC82" s="12" t="e">
        <f>+SUM(E82:AB82)*D82</f>
        <v>#REF!</v>
      </c>
    </row>
    <row r="83" spans="1:29" ht="15" thickBot="1" x14ac:dyDescent="0.25">
      <c r="A83" s="197"/>
      <c r="B83" s="197"/>
      <c r="C83" s="27" t="s">
        <v>34</v>
      </c>
      <c r="D83" s="28" t="e">
        <f>+SUM(D80:D82)</f>
        <v>#REF!</v>
      </c>
      <c r="E83" s="29" t="e">
        <f>SUMPRODUCT($D80:$D82,E80:E82)</f>
        <v>#REF!</v>
      </c>
      <c r="F83" s="29" t="e">
        <f t="shared" ref="F83:AB83" si="57">SUMPRODUCT($D80:$D82,F80:F82)</f>
        <v>#REF!</v>
      </c>
      <c r="G83" s="29" t="e">
        <f t="shared" si="57"/>
        <v>#REF!</v>
      </c>
      <c r="H83" s="29" t="e">
        <f t="shared" si="57"/>
        <v>#REF!</v>
      </c>
      <c r="I83" s="29" t="e">
        <f t="shared" si="57"/>
        <v>#REF!</v>
      </c>
      <c r="J83" s="29" t="e">
        <f t="shared" si="57"/>
        <v>#REF!</v>
      </c>
      <c r="K83" s="29" t="e">
        <f t="shared" si="57"/>
        <v>#REF!</v>
      </c>
      <c r="L83" s="29" t="e">
        <f t="shared" si="57"/>
        <v>#REF!</v>
      </c>
      <c r="M83" s="29" t="e">
        <f t="shared" si="57"/>
        <v>#REF!</v>
      </c>
      <c r="N83" s="29" t="e">
        <f t="shared" si="57"/>
        <v>#REF!</v>
      </c>
      <c r="O83" s="29" t="e">
        <f t="shared" si="57"/>
        <v>#REF!</v>
      </c>
      <c r="P83" s="29" t="e">
        <f t="shared" si="57"/>
        <v>#REF!</v>
      </c>
      <c r="Q83" s="29" t="e">
        <f t="shared" si="57"/>
        <v>#REF!</v>
      </c>
      <c r="R83" s="29" t="e">
        <f t="shared" si="57"/>
        <v>#REF!</v>
      </c>
      <c r="S83" s="29" t="e">
        <f t="shared" si="57"/>
        <v>#REF!</v>
      </c>
      <c r="T83" s="29" t="e">
        <f t="shared" si="57"/>
        <v>#REF!</v>
      </c>
      <c r="U83" s="29" t="e">
        <f t="shared" si="57"/>
        <v>#REF!</v>
      </c>
      <c r="V83" s="29" t="e">
        <f t="shared" si="57"/>
        <v>#REF!</v>
      </c>
      <c r="W83" s="29" t="e">
        <f t="shared" si="57"/>
        <v>#REF!</v>
      </c>
      <c r="X83" s="29" t="e">
        <f t="shared" si="57"/>
        <v>#REF!</v>
      </c>
      <c r="Y83" s="29" t="e">
        <f t="shared" si="57"/>
        <v>#REF!</v>
      </c>
      <c r="Z83" s="29" t="e">
        <f t="shared" si="57"/>
        <v>#REF!</v>
      </c>
      <c r="AA83" s="29" t="e">
        <f t="shared" si="57"/>
        <v>#REF!</v>
      </c>
      <c r="AB83" s="29" t="e">
        <f t="shared" si="57"/>
        <v>#REF!</v>
      </c>
      <c r="AC83" s="30" t="e">
        <f>+SUM(E83:AB83)</f>
        <v>#REF!</v>
      </c>
    </row>
    <row r="84" spans="1:29" ht="15" x14ac:dyDescent="0.2">
      <c r="A84" s="195" t="e">
        <f t="shared" ref="A84" si="58">A31</f>
        <v>#REF!</v>
      </c>
      <c r="B84" s="196"/>
      <c r="C84" s="13" t="s">
        <v>35</v>
      </c>
      <c r="D84" s="14" t="e">
        <f>+D31</f>
        <v>#REF!</v>
      </c>
      <c r="E84" s="10" t="e">
        <f>#REF!</f>
        <v>#REF!</v>
      </c>
      <c r="F84" s="10" t="e">
        <f>#REF!</f>
        <v>#REF!</v>
      </c>
      <c r="G84" s="10" t="e">
        <f>#REF!</f>
        <v>#REF!</v>
      </c>
      <c r="H84" s="10" t="e">
        <f>#REF!</f>
        <v>#REF!</v>
      </c>
      <c r="I84" s="10" t="e">
        <f>#REF!</f>
        <v>#REF!</v>
      </c>
      <c r="J84" s="10" t="e">
        <f>#REF!</f>
        <v>#REF!</v>
      </c>
      <c r="K84" s="10" t="e">
        <f>#REF!</f>
        <v>#REF!</v>
      </c>
      <c r="L84" s="10" t="e">
        <f>#REF!</f>
        <v>#REF!</v>
      </c>
      <c r="M84" s="10" t="e">
        <f>#REF!</f>
        <v>#REF!</v>
      </c>
      <c r="N84" s="10" t="e">
        <f>#REF!</f>
        <v>#REF!</v>
      </c>
      <c r="O84" s="10" t="e">
        <f>#REF!</f>
        <v>#REF!</v>
      </c>
      <c r="P84" s="10" t="e">
        <f>#REF!</f>
        <v>#REF!</v>
      </c>
      <c r="Q84" s="10" t="e">
        <f>#REF!</f>
        <v>#REF!</v>
      </c>
      <c r="R84" s="10" t="e">
        <f>#REF!</f>
        <v>#REF!</v>
      </c>
      <c r="S84" s="10" t="e">
        <f>#REF!</f>
        <v>#REF!</v>
      </c>
      <c r="T84" s="10" t="e">
        <f>#REF!</f>
        <v>#REF!</v>
      </c>
      <c r="U84" s="10" t="e">
        <f>#REF!</f>
        <v>#REF!</v>
      </c>
      <c r="V84" s="10" t="e">
        <f>#REF!</f>
        <v>#REF!</v>
      </c>
      <c r="W84" s="10" t="e">
        <f>#REF!</f>
        <v>#REF!</v>
      </c>
      <c r="X84" s="10" t="e">
        <f>#REF!</f>
        <v>#REF!</v>
      </c>
      <c r="Y84" s="10" t="e">
        <f>#REF!</f>
        <v>#REF!</v>
      </c>
      <c r="Z84" s="10" t="e">
        <f>#REF!</f>
        <v>#REF!</v>
      </c>
      <c r="AA84" s="10" t="e">
        <f>#REF!</f>
        <v>#REF!</v>
      </c>
      <c r="AB84" s="10" t="e">
        <f>#REF!</f>
        <v>#REF!</v>
      </c>
      <c r="AC84" s="12" t="e">
        <f>+SUM(E84:AB84)*D84</f>
        <v>#REF!</v>
      </c>
    </row>
    <row r="85" spans="1:29" ht="15" x14ac:dyDescent="0.2">
      <c r="A85" s="196"/>
      <c r="B85" s="196"/>
      <c r="C85" s="17" t="s">
        <v>36</v>
      </c>
      <c r="D85" s="18" t="e">
        <f>+D32</f>
        <v>#REF!</v>
      </c>
      <c r="E85" s="10" t="e">
        <f>#REF!</f>
        <v>#REF!</v>
      </c>
      <c r="F85" s="10" t="e">
        <f>#REF!</f>
        <v>#REF!</v>
      </c>
      <c r="G85" s="10" t="e">
        <f>#REF!</f>
        <v>#REF!</v>
      </c>
      <c r="H85" s="10" t="e">
        <f>#REF!</f>
        <v>#REF!</v>
      </c>
      <c r="I85" s="10" t="e">
        <f>#REF!</f>
        <v>#REF!</v>
      </c>
      <c r="J85" s="10" t="e">
        <f>#REF!</f>
        <v>#REF!</v>
      </c>
      <c r="K85" s="10" t="e">
        <f>#REF!</f>
        <v>#REF!</v>
      </c>
      <c r="L85" s="10" t="e">
        <f>#REF!</f>
        <v>#REF!</v>
      </c>
      <c r="M85" s="10" t="e">
        <f>#REF!</f>
        <v>#REF!</v>
      </c>
      <c r="N85" s="10" t="e">
        <f>#REF!</f>
        <v>#REF!</v>
      </c>
      <c r="O85" s="10" t="e">
        <f>#REF!</f>
        <v>#REF!</v>
      </c>
      <c r="P85" s="10" t="e">
        <f>#REF!</f>
        <v>#REF!</v>
      </c>
      <c r="Q85" s="10" t="e">
        <f>#REF!</f>
        <v>#REF!</v>
      </c>
      <c r="R85" s="10" t="e">
        <f>#REF!</f>
        <v>#REF!</v>
      </c>
      <c r="S85" s="10" t="e">
        <f>#REF!</f>
        <v>#REF!</v>
      </c>
      <c r="T85" s="10" t="e">
        <f>#REF!</f>
        <v>#REF!</v>
      </c>
      <c r="U85" s="10" t="e">
        <f>#REF!</f>
        <v>#REF!</v>
      </c>
      <c r="V85" s="10" t="e">
        <f>#REF!</f>
        <v>#REF!</v>
      </c>
      <c r="W85" s="10" t="e">
        <f>#REF!</f>
        <v>#REF!</v>
      </c>
      <c r="X85" s="10" t="e">
        <f>#REF!</f>
        <v>#REF!</v>
      </c>
      <c r="Y85" s="10" t="e">
        <f>#REF!</f>
        <v>#REF!</v>
      </c>
      <c r="Z85" s="10" t="e">
        <f>#REF!</f>
        <v>#REF!</v>
      </c>
      <c r="AA85" s="10" t="e">
        <f>#REF!</f>
        <v>#REF!</v>
      </c>
      <c r="AB85" s="10" t="e">
        <f>#REF!</f>
        <v>#REF!</v>
      </c>
      <c r="AC85" s="12" t="e">
        <f>+SUM(E85:AB85)*D85</f>
        <v>#REF!</v>
      </c>
    </row>
    <row r="86" spans="1:29" ht="15" x14ac:dyDescent="0.2">
      <c r="A86" s="196"/>
      <c r="B86" s="196"/>
      <c r="C86" s="22" t="s">
        <v>37</v>
      </c>
      <c r="D86" s="23" t="e">
        <f>+D33</f>
        <v>#REF!</v>
      </c>
      <c r="E86" s="10" t="e">
        <f>#REF!</f>
        <v>#REF!</v>
      </c>
      <c r="F86" s="10" t="e">
        <f>#REF!</f>
        <v>#REF!</v>
      </c>
      <c r="G86" s="10" t="e">
        <f>#REF!</f>
        <v>#REF!</v>
      </c>
      <c r="H86" s="10" t="e">
        <f>#REF!</f>
        <v>#REF!</v>
      </c>
      <c r="I86" s="10" t="e">
        <f>#REF!</f>
        <v>#REF!</v>
      </c>
      <c r="J86" s="10" t="e">
        <f>#REF!</f>
        <v>#REF!</v>
      </c>
      <c r="K86" s="10" t="e">
        <f>#REF!</f>
        <v>#REF!</v>
      </c>
      <c r="L86" s="10" t="e">
        <f>#REF!</f>
        <v>#REF!</v>
      </c>
      <c r="M86" s="10" t="e">
        <f>#REF!</f>
        <v>#REF!</v>
      </c>
      <c r="N86" s="10" t="e">
        <f>#REF!</f>
        <v>#REF!</v>
      </c>
      <c r="O86" s="10" t="e">
        <f>#REF!</f>
        <v>#REF!</v>
      </c>
      <c r="P86" s="10" t="e">
        <f>#REF!</f>
        <v>#REF!</v>
      </c>
      <c r="Q86" s="10" t="e">
        <f>#REF!</f>
        <v>#REF!</v>
      </c>
      <c r="R86" s="10" t="e">
        <f>#REF!</f>
        <v>#REF!</v>
      </c>
      <c r="S86" s="10" t="e">
        <f>#REF!</f>
        <v>#REF!</v>
      </c>
      <c r="T86" s="10" t="e">
        <f>#REF!</f>
        <v>#REF!</v>
      </c>
      <c r="U86" s="10" t="e">
        <f>#REF!</f>
        <v>#REF!</v>
      </c>
      <c r="V86" s="10" t="e">
        <f>#REF!</f>
        <v>#REF!</v>
      </c>
      <c r="W86" s="10" t="e">
        <f>#REF!</f>
        <v>#REF!</v>
      </c>
      <c r="X86" s="10" t="e">
        <f>#REF!</f>
        <v>#REF!</v>
      </c>
      <c r="Y86" s="10" t="e">
        <f>#REF!</f>
        <v>#REF!</v>
      </c>
      <c r="Z86" s="10" t="e">
        <f>#REF!</f>
        <v>#REF!</v>
      </c>
      <c r="AA86" s="10" t="e">
        <f>#REF!</f>
        <v>#REF!</v>
      </c>
      <c r="AB86" s="10" t="e">
        <f>#REF!</f>
        <v>#REF!</v>
      </c>
      <c r="AC86" s="12" t="e">
        <f>+SUM(E86:AB86)*D86</f>
        <v>#REF!</v>
      </c>
    </row>
    <row r="87" spans="1:29" ht="15" thickBot="1" x14ac:dyDescent="0.25">
      <c r="A87" s="197"/>
      <c r="B87" s="197"/>
      <c r="C87" s="27" t="s">
        <v>34</v>
      </c>
      <c r="D87" s="28" t="e">
        <f>+SUM(D84:D86)</f>
        <v>#REF!</v>
      </c>
      <c r="E87" s="29" t="e">
        <f>SUMPRODUCT($D84:$D86,E84:E86)</f>
        <v>#REF!</v>
      </c>
      <c r="F87" s="29" t="e">
        <f t="shared" ref="F87:AB87" si="59">SUMPRODUCT($D84:$D86,F84:F86)</f>
        <v>#REF!</v>
      </c>
      <c r="G87" s="29" t="e">
        <f t="shared" si="59"/>
        <v>#REF!</v>
      </c>
      <c r="H87" s="29" t="e">
        <f t="shared" si="59"/>
        <v>#REF!</v>
      </c>
      <c r="I87" s="29" t="e">
        <f t="shared" si="59"/>
        <v>#REF!</v>
      </c>
      <c r="J87" s="29" t="e">
        <f t="shared" si="59"/>
        <v>#REF!</v>
      </c>
      <c r="K87" s="29" t="e">
        <f t="shared" si="59"/>
        <v>#REF!</v>
      </c>
      <c r="L87" s="29" t="e">
        <f t="shared" si="59"/>
        <v>#REF!</v>
      </c>
      <c r="M87" s="29" t="e">
        <f t="shared" si="59"/>
        <v>#REF!</v>
      </c>
      <c r="N87" s="29" t="e">
        <f t="shared" si="59"/>
        <v>#REF!</v>
      </c>
      <c r="O87" s="29" t="e">
        <f t="shared" si="59"/>
        <v>#REF!</v>
      </c>
      <c r="P87" s="29" t="e">
        <f t="shared" si="59"/>
        <v>#REF!</v>
      </c>
      <c r="Q87" s="29" t="e">
        <f t="shared" si="59"/>
        <v>#REF!</v>
      </c>
      <c r="R87" s="29" t="e">
        <f t="shared" si="59"/>
        <v>#REF!</v>
      </c>
      <c r="S87" s="29" t="e">
        <f t="shared" si="59"/>
        <v>#REF!</v>
      </c>
      <c r="T87" s="29" t="e">
        <f t="shared" si="59"/>
        <v>#REF!</v>
      </c>
      <c r="U87" s="29" t="e">
        <f t="shared" si="59"/>
        <v>#REF!</v>
      </c>
      <c r="V87" s="29" t="e">
        <f t="shared" si="59"/>
        <v>#REF!</v>
      </c>
      <c r="W87" s="29" t="e">
        <f t="shared" si="59"/>
        <v>#REF!</v>
      </c>
      <c r="X87" s="29" t="e">
        <f t="shared" si="59"/>
        <v>#REF!</v>
      </c>
      <c r="Y87" s="29" t="e">
        <f t="shared" si="59"/>
        <v>#REF!</v>
      </c>
      <c r="Z87" s="29" t="e">
        <f t="shared" si="59"/>
        <v>#REF!</v>
      </c>
      <c r="AA87" s="29" t="e">
        <f t="shared" si="59"/>
        <v>#REF!</v>
      </c>
      <c r="AB87" s="29" t="e">
        <f t="shared" si="59"/>
        <v>#REF!</v>
      </c>
      <c r="AC87" s="30" t="e">
        <f>+SUM(E87:AB87)</f>
        <v>#REF!</v>
      </c>
    </row>
    <row r="88" spans="1:29" ht="15" x14ac:dyDescent="0.2">
      <c r="A88" s="195" t="e">
        <f t="shared" ref="A88" si="60">A35</f>
        <v>#REF!</v>
      </c>
      <c r="B88" s="195"/>
      <c r="C88" s="13" t="s">
        <v>35</v>
      </c>
      <c r="D88" s="14" t="e">
        <f>+D35</f>
        <v>#REF!</v>
      </c>
      <c r="E88" s="10" t="e">
        <f>#REF!</f>
        <v>#REF!</v>
      </c>
      <c r="F88" s="10" t="e">
        <f>#REF!</f>
        <v>#REF!</v>
      </c>
      <c r="G88" s="10" t="e">
        <f>#REF!</f>
        <v>#REF!</v>
      </c>
      <c r="H88" s="10" t="e">
        <f>#REF!</f>
        <v>#REF!</v>
      </c>
      <c r="I88" s="10" t="e">
        <f>#REF!</f>
        <v>#REF!</v>
      </c>
      <c r="J88" s="10" t="e">
        <f>#REF!</f>
        <v>#REF!</v>
      </c>
      <c r="K88" s="10" t="e">
        <f>#REF!</f>
        <v>#REF!</v>
      </c>
      <c r="L88" s="10" t="e">
        <f>#REF!</f>
        <v>#REF!</v>
      </c>
      <c r="M88" s="10" t="e">
        <f>#REF!</f>
        <v>#REF!</v>
      </c>
      <c r="N88" s="10" t="e">
        <f>#REF!</f>
        <v>#REF!</v>
      </c>
      <c r="O88" s="10" t="e">
        <f>#REF!</f>
        <v>#REF!</v>
      </c>
      <c r="P88" s="10" t="e">
        <f>#REF!</f>
        <v>#REF!</v>
      </c>
      <c r="Q88" s="10" t="e">
        <f>#REF!</f>
        <v>#REF!</v>
      </c>
      <c r="R88" s="10" t="e">
        <f>#REF!</f>
        <v>#REF!</v>
      </c>
      <c r="S88" s="10" t="e">
        <f>#REF!</f>
        <v>#REF!</v>
      </c>
      <c r="T88" s="10" t="e">
        <f>#REF!</f>
        <v>#REF!</v>
      </c>
      <c r="U88" s="10" t="e">
        <f>#REF!</f>
        <v>#REF!</v>
      </c>
      <c r="V88" s="10" t="e">
        <f>#REF!</f>
        <v>#REF!</v>
      </c>
      <c r="W88" s="10" t="e">
        <f>#REF!</f>
        <v>#REF!</v>
      </c>
      <c r="X88" s="10" t="e">
        <f>#REF!</f>
        <v>#REF!</v>
      </c>
      <c r="Y88" s="10" t="e">
        <f>#REF!</f>
        <v>#REF!</v>
      </c>
      <c r="Z88" s="10" t="e">
        <f>#REF!</f>
        <v>#REF!</v>
      </c>
      <c r="AA88" s="10" t="e">
        <f>#REF!</f>
        <v>#REF!</v>
      </c>
      <c r="AB88" s="10" t="e">
        <f>#REF!</f>
        <v>#REF!</v>
      </c>
      <c r="AC88" s="12" t="e">
        <f>+SUM(E88:AB88)*D88</f>
        <v>#REF!</v>
      </c>
    </row>
    <row r="89" spans="1:29" ht="15" x14ac:dyDescent="0.2">
      <c r="A89" s="196"/>
      <c r="B89" s="196"/>
      <c r="C89" s="17" t="s">
        <v>36</v>
      </c>
      <c r="D89" s="18" t="e">
        <f>+D36</f>
        <v>#REF!</v>
      </c>
      <c r="E89" s="10" t="e">
        <f>#REF!</f>
        <v>#REF!</v>
      </c>
      <c r="F89" s="10" t="e">
        <f>#REF!</f>
        <v>#REF!</v>
      </c>
      <c r="G89" s="10" t="e">
        <f>#REF!</f>
        <v>#REF!</v>
      </c>
      <c r="H89" s="10" t="e">
        <f>#REF!</f>
        <v>#REF!</v>
      </c>
      <c r="I89" s="10" t="e">
        <f>#REF!</f>
        <v>#REF!</v>
      </c>
      <c r="J89" s="10" t="e">
        <f>#REF!</f>
        <v>#REF!</v>
      </c>
      <c r="K89" s="10" t="e">
        <f>#REF!</f>
        <v>#REF!</v>
      </c>
      <c r="L89" s="10" t="e">
        <f>#REF!</f>
        <v>#REF!</v>
      </c>
      <c r="M89" s="10" t="e">
        <f>#REF!</f>
        <v>#REF!</v>
      </c>
      <c r="N89" s="10" t="e">
        <f>#REF!</f>
        <v>#REF!</v>
      </c>
      <c r="O89" s="10" t="e">
        <f>#REF!</f>
        <v>#REF!</v>
      </c>
      <c r="P89" s="10" t="e">
        <f>#REF!</f>
        <v>#REF!</v>
      </c>
      <c r="Q89" s="10" t="e">
        <f>#REF!</f>
        <v>#REF!</v>
      </c>
      <c r="R89" s="10" t="e">
        <f>#REF!</f>
        <v>#REF!</v>
      </c>
      <c r="S89" s="10" t="e">
        <f>#REF!</f>
        <v>#REF!</v>
      </c>
      <c r="T89" s="10" t="e">
        <f>#REF!</f>
        <v>#REF!</v>
      </c>
      <c r="U89" s="10" t="e">
        <f>#REF!</f>
        <v>#REF!</v>
      </c>
      <c r="V89" s="10" t="e">
        <f>#REF!</f>
        <v>#REF!</v>
      </c>
      <c r="W89" s="10" t="e">
        <f>#REF!</f>
        <v>#REF!</v>
      </c>
      <c r="X89" s="10" t="e">
        <f>#REF!</f>
        <v>#REF!</v>
      </c>
      <c r="Y89" s="10" t="e">
        <f>#REF!</f>
        <v>#REF!</v>
      </c>
      <c r="Z89" s="10" t="e">
        <f>#REF!</f>
        <v>#REF!</v>
      </c>
      <c r="AA89" s="10" t="e">
        <f>#REF!</f>
        <v>#REF!</v>
      </c>
      <c r="AB89" s="10" t="e">
        <f>#REF!</f>
        <v>#REF!</v>
      </c>
      <c r="AC89" s="12" t="e">
        <f>+SUM(E89:AB89)*D89</f>
        <v>#REF!</v>
      </c>
    </row>
    <row r="90" spans="1:29" ht="15" x14ac:dyDescent="0.2">
      <c r="A90" s="196"/>
      <c r="B90" s="196"/>
      <c r="C90" s="22" t="s">
        <v>37</v>
      </c>
      <c r="D90" s="23" t="e">
        <f>+D37</f>
        <v>#REF!</v>
      </c>
      <c r="E90" s="10" t="e">
        <f>#REF!</f>
        <v>#REF!</v>
      </c>
      <c r="F90" s="10" t="e">
        <f>#REF!</f>
        <v>#REF!</v>
      </c>
      <c r="G90" s="10" t="e">
        <f>#REF!</f>
        <v>#REF!</v>
      </c>
      <c r="H90" s="10" t="e">
        <f>#REF!</f>
        <v>#REF!</v>
      </c>
      <c r="I90" s="10" t="e">
        <f>#REF!</f>
        <v>#REF!</v>
      </c>
      <c r="J90" s="10" t="e">
        <f>#REF!</f>
        <v>#REF!</v>
      </c>
      <c r="K90" s="10" t="e">
        <f>#REF!</f>
        <v>#REF!</v>
      </c>
      <c r="L90" s="10" t="e">
        <f>#REF!</f>
        <v>#REF!</v>
      </c>
      <c r="M90" s="10" t="e">
        <f>#REF!</f>
        <v>#REF!</v>
      </c>
      <c r="N90" s="10" t="e">
        <f>#REF!</f>
        <v>#REF!</v>
      </c>
      <c r="O90" s="10" t="e">
        <f>#REF!</f>
        <v>#REF!</v>
      </c>
      <c r="P90" s="10" t="e">
        <f>#REF!</f>
        <v>#REF!</v>
      </c>
      <c r="Q90" s="10" t="e">
        <f>#REF!</f>
        <v>#REF!</v>
      </c>
      <c r="R90" s="10" t="e">
        <f>#REF!</f>
        <v>#REF!</v>
      </c>
      <c r="S90" s="10" t="e">
        <f>#REF!</f>
        <v>#REF!</v>
      </c>
      <c r="T90" s="10" t="e">
        <f>#REF!</f>
        <v>#REF!</v>
      </c>
      <c r="U90" s="10" t="e">
        <f>#REF!</f>
        <v>#REF!</v>
      </c>
      <c r="V90" s="10" t="e">
        <f>#REF!</f>
        <v>#REF!</v>
      </c>
      <c r="W90" s="10" t="e">
        <f>#REF!</f>
        <v>#REF!</v>
      </c>
      <c r="X90" s="10" t="e">
        <f>#REF!</f>
        <v>#REF!</v>
      </c>
      <c r="Y90" s="10" t="e">
        <f>#REF!</f>
        <v>#REF!</v>
      </c>
      <c r="Z90" s="10" t="e">
        <f>#REF!</f>
        <v>#REF!</v>
      </c>
      <c r="AA90" s="10" t="e">
        <f>#REF!</f>
        <v>#REF!</v>
      </c>
      <c r="AB90" s="10" t="e">
        <f>#REF!</f>
        <v>#REF!</v>
      </c>
      <c r="AC90" s="12" t="e">
        <f>+SUM(E90:AB90)*D90</f>
        <v>#REF!</v>
      </c>
    </row>
    <row r="91" spans="1:29" ht="15" thickBot="1" x14ac:dyDescent="0.25">
      <c r="A91" s="197"/>
      <c r="B91" s="197"/>
      <c r="C91" s="27" t="s">
        <v>34</v>
      </c>
      <c r="D91" s="28" t="e">
        <f>+SUM(D88:D90)</f>
        <v>#REF!</v>
      </c>
      <c r="E91" s="29" t="e">
        <f>SUMPRODUCT($D88:$D90,E88:E90)</f>
        <v>#REF!</v>
      </c>
      <c r="F91" s="29" t="e">
        <f t="shared" ref="F91:AB91" si="61">SUMPRODUCT($D88:$D90,F88:F90)</f>
        <v>#REF!</v>
      </c>
      <c r="G91" s="29" t="e">
        <f t="shared" si="61"/>
        <v>#REF!</v>
      </c>
      <c r="H91" s="29" t="e">
        <f t="shared" si="61"/>
        <v>#REF!</v>
      </c>
      <c r="I91" s="29" t="e">
        <f t="shared" si="61"/>
        <v>#REF!</v>
      </c>
      <c r="J91" s="29" t="e">
        <f t="shared" si="61"/>
        <v>#REF!</v>
      </c>
      <c r="K91" s="29" t="e">
        <f t="shared" si="61"/>
        <v>#REF!</v>
      </c>
      <c r="L91" s="29" t="e">
        <f t="shared" si="61"/>
        <v>#REF!</v>
      </c>
      <c r="M91" s="29" t="e">
        <f t="shared" si="61"/>
        <v>#REF!</v>
      </c>
      <c r="N91" s="29" t="e">
        <f t="shared" si="61"/>
        <v>#REF!</v>
      </c>
      <c r="O91" s="29" t="e">
        <f t="shared" si="61"/>
        <v>#REF!</v>
      </c>
      <c r="P91" s="29" t="e">
        <f t="shared" si="61"/>
        <v>#REF!</v>
      </c>
      <c r="Q91" s="29" t="e">
        <f t="shared" si="61"/>
        <v>#REF!</v>
      </c>
      <c r="R91" s="29" t="e">
        <f t="shared" si="61"/>
        <v>#REF!</v>
      </c>
      <c r="S91" s="29" t="e">
        <f t="shared" si="61"/>
        <v>#REF!</v>
      </c>
      <c r="T91" s="29" t="e">
        <f t="shared" si="61"/>
        <v>#REF!</v>
      </c>
      <c r="U91" s="29" t="e">
        <f t="shared" si="61"/>
        <v>#REF!</v>
      </c>
      <c r="V91" s="29" t="e">
        <f t="shared" si="61"/>
        <v>#REF!</v>
      </c>
      <c r="W91" s="29" t="e">
        <f t="shared" si="61"/>
        <v>#REF!</v>
      </c>
      <c r="X91" s="29" t="e">
        <f t="shared" si="61"/>
        <v>#REF!</v>
      </c>
      <c r="Y91" s="29" t="e">
        <f t="shared" si="61"/>
        <v>#REF!</v>
      </c>
      <c r="Z91" s="29" t="e">
        <f t="shared" si="61"/>
        <v>#REF!</v>
      </c>
      <c r="AA91" s="29" t="e">
        <f t="shared" si="61"/>
        <v>#REF!</v>
      </c>
      <c r="AB91" s="29" t="e">
        <f t="shared" si="61"/>
        <v>#REF!</v>
      </c>
      <c r="AC91" s="30" t="e">
        <f>+SUM(E91:AB91)</f>
        <v>#REF!</v>
      </c>
    </row>
    <row r="92" spans="1:29" ht="15" x14ac:dyDescent="0.2">
      <c r="A92" s="195" t="e">
        <f t="shared" ref="A92" si="62">A39</f>
        <v>#REF!</v>
      </c>
      <c r="B92" s="195"/>
      <c r="C92" s="13" t="s">
        <v>35</v>
      </c>
      <c r="D92" s="14" t="e">
        <f>+D39</f>
        <v>#REF!</v>
      </c>
      <c r="E92" s="10" t="e">
        <f>#REF!</f>
        <v>#REF!</v>
      </c>
      <c r="F92" s="10" t="e">
        <f>#REF!</f>
        <v>#REF!</v>
      </c>
      <c r="G92" s="10" t="e">
        <f>#REF!</f>
        <v>#REF!</v>
      </c>
      <c r="H92" s="10" t="e">
        <f>#REF!</f>
        <v>#REF!</v>
      </c>
      <c r="I92" s="10" t="e">
        <f>#REF!</f>
        <v>#REF!</v>
      </c>
      <c r="J92" s="10" t="e">
        <f>#REF!</f>
        <v>#REF!</v>
      </c>
      <c r="K92" s="10" t="e">
        <f>#REF!</f>
        <v>#REF!</v>
      </c>
      <c r="L92" s="10" t="e">
        <f>#REF!</f>
        <v>#REF!</v>
      </c>
      <c r="M92" s="10" t="e">
        <f>#REF!</f>
        <v>#REF!</v>
      </c>
      <c r="N92" s="10" t="e">
        <f>#REF!</f>
        <v>#REF!</v>
      </c>
      <c r="O92" s="10" t="e">
        <f>#REF!</f>
        <v>#REF!</v>
      </c>
      <c r="P92" s="10" t="e">
        <f>#REF!</f>
        <v>#REF!</v>
      </c>
      <c r="Q92" s="10" t="e">
        <f>#REF!</f>
        <v>#REF!</v>
      </c>
      <c r="R92" s="10" t="e">
        <f>#REF!</f>
        <v>#REF!</v>
      </c>
      <c r="S92" s="10" t="e">
        <f>#REF!</f>
        <v>#REF!</v>
      </c>
      <c r="T92" s="10" t="e">
        <f>#REF!</f>
        <v>#REF!</v>
      </c>
      <c r="U92" s="10" t="e">
        <f>#REF!</f>
        <v>#REF!</v>
      </c>
      <c r="V92" s="10" t="e">
        <f>#REF!</f>
        <v>#REF!</v>
      </c>
      <c r="W92" s="10" t="e">
        <f>#REF!</f>
        <v>#REF!</v>
      </c>
      <c r="X92" s="10" t="e">
        <f>#REF!</f>
        <v>#REF!</v>
      </c>
      <c r="Y92" s="10" t="e">
        <f>#REF!</f>
        <v>#REF!</v>
      </c>
      <c r="Z92" s="10" t="e">
        <f>#REF!</f>
        <v>#REF!</v>
      </c>
      <c r="AA92" s="10" t="e">
        <f>#REF!</f>
        <v>#REF!</v>
      </c>
      <c r="AB92" s="10" t="e">
        <f>#REF!</f>
        <v>#REF!</v>
      </c>
      <c r="AC92" s="12" t="e">
        <f>+SUM(E92:AB92)*D92</f>
        <v>#REF!</v>
      </c>
    </row>
    <row r="93" spans="1:29" ht="15" x14ac:dyDescent="0.2">
      <c r="A93" s="196"/>
      <c r="B93" s="196"/>
      <c r="C93" s="17" t="s">
        <v>36</v>
      </c>
      <c r="D93" s="18" t="e">
        <f>+D40</f>
        <v>#REF!</v>
      </c>
      <c r="E93" s="10" t="e">
        <f>#REF!</f>
        <v>#REF!</v>
      </c>
      <c r="F93" s="10" t="e">
        <f>#REF!</f>
        <v>#REF!</v>
      </c>
      <c r="G93" s="10" t="e">
        <f>#REF!</f>
        <v>#REF!</v>
      </c>
      <c r="H93" s="10" t="e">
        <f>#REF!</f>
        <v>#REF!</v>
      </c>
      <c r="I93" s="10" t="e">
        <f>#REF!</f>
        <v>#REF!</v>
      </c>
      <c r="J93" s="10" t="e">
        <f>#REF!</f>
        <v>#REF!</v>
      </c>
      <c r="K93" s="10" t="e">
        <f>#REF!</f>
        <v>#REF!</v>
      </c>
      <c r="L93" s="10" t="e">
        <f>#REF!</f>
        <v>#REF!</v>
      </c>
      <c r="M93" s="10" t="e">
        <f>#REF!</f>
        <v>#REF!</v>
      </c>
      <c r="N93" s="10" t="e">
        <f>#REF!</f>
        <v>#REF!</v>
      </c>
      <c r="O93" s="10" t="e">
        <f>#REF!</f>
        <v>#REF!</v>
      </c>
      <c r="P93" s="10" t="e">
        <f>#REF!</f>
        <v>#REF!</v>
      </c>
      <c r="Q93" s="10" t="e">
        <f>#REF!</f>
        <v>#REF!</v>
      </c>
      <c r="R93" s="10" t="e">
        <f>#REF!</f>
        <v>#REF!</v>
      </c>
      <c r="S93" s="10" t="e">
        <f>#REF!</f>
        <v>#REF!</v>
      </c>
      <c r="T93" s="10" t="e">
        <f>#REF!</f>
        <v>#REF!</v>
      </c>
      <c r="U93" s="10" t="e">
        <f>#REF!</f>
        <v>#REF!</v>
      </c>
      <c r="V93" s="10" t="e">
        <f>#REF!</f>
        <v>#REF!</v>
      </c>
      <c r="W93" s="10" t="e">
        <f>#REF!</f>
        <v>#REF!</v>
      </c>
      <c r="X93" s="10" t="e">
        <f>#REF!</f>
        <v>#REF!</v>
      </c>
      <c r="Y93" s="10" t="e">
        <f>#REF!</f>
        <v>#REF!</v>
      </c>
      <c r="Z93" s="10" t="e">
        <f>#REF!</f>
        <v>#REF!</v>
      </c>
      <c r="AA93" s="10" t="e">
        <f>#REF!</f>
        <v>#REF!</v>
      </c>
      <c r="AB93" s="10" t="e">
        <f>#REF!</f>
        <v>#REF!</v>
      </c>
      <c r="AC93" s="12" t="e">
        <f>+SUM(E93:AB93)*D93</f>
        <v>#REF!</v>
      </c>
    </row>
    <row r="94" spans="1:29" ht="15" x14ac:dyDescent="0.2">
      <c r="A94" s="196"/>
      <c r="B94" s="196"/>
      <c r="C94" s="22" t="s">
        <v>37</v>
      </c>
      <c r="D94" s="23" t="e">
        <f>+D41</f>
        <v>#REF!</v>
      </c>
      <c r="E94" s="10" t="e">
        <f>#REF!</f>
        <v>#REF!</v>
      </c>
      <c r="F94" s="10" t="e">
        <f>#REF!</f>
        <v>#REF!</v>
      </c>
      <c r="G94" s="10" t="e">
        <f>#REF!</f>
        <v>#REF!</v>
      </c>
      <c r="H94" s="10" t="e">
        <f>#REF!</f>
        <v>#REF!</v>
      </c>
      <c r="I94" s="10" t="e">
        <f>#REF!</f>
        <v>#REF!</v>
      </c>
      <c r="J94" s="10" t="e">
        <f>#REF!</f>
        <v>#REF!</v>
      </c>
      <c r="K94" s="10" t="e">
        <f>#REF!</f>
        <v>#REF!</v>
      </c>
      <c r="L94" s="10" t="e">
        <f>#REF!</f>
        <v>#REF!</v>
      </c>
      <c r="M94" s="10" t="e">
        <f>#REF!</f>
        <v>#REF!</v>
      </c>
      <c r="N94" s="10" t="e">
        <f>#REF!</f>
        <v>#REF!</v>
      </c>
      <c r="O94" s="10" t="e">
        <f>#REF!</f>
        <v>#REF!</v>
      </c>
      <c r="P94" s="10" t="e">
        <f>#REF!</f>
        <v>#REF!</v>
      </c>
      <c r="Q94" s="10" t="e">
        <f>#REF!</f>
        <v>#REF!</v>
      </c>
      <c r="R94" s="10" t="e">
        <f>#REF!</f>
        <v>#REF!</v>
      </c>
      <c r="S94" s="10" t="e">
        <f>#REF!</f>
        <v>#REF!</v>
      </c>
      <c r="T94" s="10" t="e">
        <f>#REF!</f>
        <v>#REF!</v>
      </c>
      <c r="U94" s="10" t="e">
        <f>#REF!</f>
        <v>#REF!</v>
      </c>
      <c r="V94" s="10" t="e">
        <f>#REF!</f>
        <v>#REF!</v>
      </c>
      <c r="W94" s="10" t="e">
        <f>#REF!</f>
        <v>#REF!</v>
      </c>
      <c r="X94" s="10" t="e">
        <f>#REF!</f>
        <v>#REF!</v>
      </c>
      <c r="Y94" s="10" t="e">
        <f>#REF!</f>
        <v>#REF!</v>
      </c>
      <c r="Z94" s="10" t="e">
        <f>#REF!</f>
        <v>#REF!</v>
      </c>
      <c r="AA94" s="10" t="e">
        <f>#REF!</f>
        <v>#REF!</v>
      </c>
      <c r="AB94" s="10" t="e">
        <f>#REF!</f>
        <v>#REF!</v>
      </c>
      <c r="AC94" s="12" t="e">
        <f>+SUM(E94:AB94)*D94</f>
        <v>#REF!</v>
      </c>
    </row>
    <row r="95" spans="1:29" ht="15" thickBot="1" x14ac:dyDescent="0.25">
      <c r="A95" s="197"/>
      <c r="B95" s="197"/>
      <c r="C95" s="27" t="s">
        <v>34</v>
      </c>
      <c r="D95" s="28" t="e">
        <f>+SUM(D92:D94)</f>
        <v>#REF!</v>
      </c>
      <c r="E95" s="29" t="e">
        <f>SUMPRODUCT($D92:$D94,E92:E94)</f>
        <v>#REF!</v>
      </c>
      <c r="F95" s="29" t="e">
        <f t="shared" ref="F95:AB95" si="63">SUMPRODUCT($D92:$D94,F92:F94)</f>
        <v>#REF!</v>
      </c>
      <c r="G95" s="29" t="e">
        <f t="shared" si="63"/>
        <v>#REF!</v>
      </c>
      <c r="H95" s="29" t="e">
        <f t="shared" si="63"/>
        <v>#REF!</v>
      </c>
      <c r="I95" s="29" t="e">
        <f t="shared" si="63"/>
        <v>#REF!</v>
      </c>
      <c r="J95" s="29" t="e">
        <f t="shared" si="63"/>
        <v>#REF!</v>
      </c>
      <c r="K95" s="29" t="e">
        <f t="shared" si="63"/>
        <v>#REF!</v>
      </c>
      <c r="L95" s="29" t="e">
        <f t="shared" si="63"/>
        <v>#REF!</v>
      </c>
      <c r="M95" s="29" t="e">
        <f t="shared" si="63"/>
        <v>#REF!</v>
      </c>
      <c r="N95" s="29" t="e">
        <f t="shared" si="63"/>
        <v>#REF!</v>
      </c>
      <c r="O95" s="29" t="e">
        <f t="shared" si="63"/>
        <v>#REF!</v>
      </c>
      <c r="P95" s="29" t="e">
        <f t="shared" si="63"/>
        <v>#REF!</v>
      </c>
      <c r="Q95" s="29" t="e">
        <f t="shared" si="63"/>
        <v>#REF!</v>
      </c>
      <c r="R95" s="29" t="e">
        <f t="shared" si="63"/>
        <v>#REF!</v>
      </c>
      <c r="S95" s="29" t="e">
        <f t="shared" si="63"/>
        <v>#REF!</v>
      </c>
      <c r="T95" s="29" t="e">
        <f t="shared" si="63"/>
        <v>#REF!</v>
      </c>
      <c r="U95" s="29" t="e">
        <f t="shared" si="63"/>
        <v>#REF!</v>
      </c>
      <c r="V95" s="29" t="e">
        <f t="shared" si="63"/>
        <v>#REF!</v>
      </c>
      <c r="W95" s="29" t="e">
        <f t="shared" si="63"/>
        <v>#REF!</v>
      </c>
      <c r="X95" s="29" t="e">
        <f t="shared" si="63"/>
        <v>#REF!</v>
      </c>
      <c r="Y95" s="29" t="e">
        <f t="shared" si="63"/>
        <v>#REF!</v>
      </c>
      <c r="Z95" s="29" t="e">
        <f t="shared" si="63"/>
        <v>#REF!</v>
      </c>
      <c r="AA95" s="29" t="e">
        <f t="shared" si="63"/>
        <v>#REF!</v>
      </c>
      <c r="AB95" s="29" t="e">
        <f t="shared" si="63"/>
        <v>#REF!</v>
      </c>
      <c r="AC95" s="30" t="e">
        <f>+SUM(E95:AB95)</f>
        <v>#REF!</v>
      </c>
    </row>
    <row r="96" spans="1:29" ht="15" x14ac:dyDescent="0.2">
      <c r="A96" s="195" t="e">
        <f t="shared" ref="A96" si="64">A43</f>
        <v>#REF!</v>
      </c>
      <c r="B96" s="195"/>
      <c r="C96" s="13" t="s">
        <v>35</v>
      </c>
      <c r="D96" s="14" t="e">
        <f>+D43</f>
        <v>#REF!</v>
      </c>
      <c r="E96" s="10" t="e">
        <f>#REF!</f>
        <v>#REF!</v>
      </c>
      <c r="F96" s="10" t="e">
        <f>#REF!</f>
        <v>#REF!</v>
      </c>
      <c r="G96" s="10" t="e">
        <f>#REF!</f>
        <v>#REF!</v>
      </c>
      <c r="H96" s="10" t="e">
        <f>#REF!</f>
        <v>#REF!</v>
      </c>
      <c r="I96" s="10" t="e">
        <f>#REF!</f>
        <v>#REF!</v>
      </c>
      <c r="J96" s="10" t="e">
        <f>#REF!</f>
        <v>#REF!</v>
      </c>
      <c r="K96" s="10" t="e">
        <f>#REF!</f>
        <v>#REF!</v>
      </c>
      <c r="L96" s="10" t="e">
        <f>#REF!</f>
        <v>#REF!</v>
      </c>
      <c r="M96" s="10" t="e">
        <f>#REF!</f>
        <v>#REF!</v>
      </c>
      <c r="N96" s="10" t="e">
        <f>#REF!</f>
        <v>#REF!</v>
      </c>
      <c r="O96" s="10" t="e">
        <f>#REF!</f>
        <v>#REF!</v>
      </c>
      <c r="P96" s="10" t="e">
        <f>#REF!</f>
        <v>#REF!</v>
      </c>
      <c r="Q96" s="10" t="e">
        <f>#REF!</f>
        <v>#REF!</v>
      </c>
      <c r="R96" s="10" t="e">
        <f>#REF!</f>
        <v>#REF!</v>
      </c>
      <c r="S96" s="10" t="e">
        <f>#REF!</f>
        <v>#REF!</v>
      </c>
      <c r="T96" s="10" t="e">
        <f>#REF!</f>
        <v>#REF!</v>
      </c>
      <c r="U96" s="10" t="e">
        <f>#REF!</f>
        <v>#REF!</v>
      </c>
      <c r="V96" s="10" t="e">
        <f>#REF!</f>
        <v>#REF!</v>
      </c>
      <c r="W96" s="10" t="e">
        <f>#REF!</f>
        <v>#REF!</v>
      </c>
      <c r="X96" s="10" t="e">
        <f>#REF!</f>
        <v>#REF!</v>
      </c>
      <c r="Y96" s="10" t="e">
        <f>#REF!</f>
        <v>#REF!</v>
      </c>
      <c r="Z96" s="10" t="e">
        <f>#REF!</f>
        <v>#REF!</v>
      </c>
      <c r="AA96" s="10" t="e">
        <f>#REF!</f>
        <v>#REF!</v>
      </c>
      <c r="AB96" s="10" t="e">
        <f>#REF!</f>
        <v>#REF!</v>
      </c>
      <c r="AC96" s="12" t="e">
        <f>+SUM(E96:AB96)*D96</f>
        <v>#REF!</v>
      </c>
    </row>
    <row r="97" spans="1:29" ht="15" x14ac:dyDescent="0.2">
      <c r="A97" s="196"/>
      <c r="B97" s="196"/>
      <c r="C97" s="17" t="s">
        <v>36</v>
      </c>
      <c r="D97" s="18" t="e">
        <f>+D44</f>
        <v>#REF!</v>
      </c>
      <c r="E97" s="10" t="e">
        <f>#REF!</f>
        <v>#REF!</v>
      </c>
      <c r="F97" s="10" t="e">
        <f>#REF!</f>
        <v>#REF!</v>
      </c>
      <c r="G97" s="10" t="e">
        <f>#REF!</f>
        <v>#REF!</v>
      </c>
      <c r="H97" s="10" t="e">
        <f>#REF!</f>
        <v>#REF!</v>
      </c>
      <c r="I97" s="10" t="e">
        <f>#REF!</f>
        <v>#REF!</v>
      </c>
      <c r="J97" s="10" t="e">
        <f>#REF!</f>
        <v>#REF!</v>
      </c>
      <c r="K97" s="10" t="e">
        <f>#REF!</f>
        <v>#REF!</v>
      </c>
      <c r="L97" s="10" t="e">
        <f>#REF!</f>
        <v>#REF!</v>
      </c>
      <c r="M97" s="10" t="e">
        <f>#REF!</f>
        <v>#REF!</v>
      </c>
      <c r="N97" s="10" t="e">
        <f>#REF!</f>
        <v>#REF!</v>
      </c>
      <c r="O97" s="10" t="e">
        <f>#REF!</f>
        <v>#REF!</v>
      </c>
      <c r="P97" s="10" t="e">
        <f>#REF!</f>
        <v>#REF!</v>
      </c>
      <c r="Q97" s="10" t="e">
        <f>#REF!</f>
        <v>#REF!</v>
      </c>
      <c r="R97" s="10" t="e">
        <f>#REF!</f>
        <v>#REF!</v>
      </c>
      <c r="S97" s="10" t="e">
        <f>#REF!</f>
        <v>#REF!</v>
      </c>
      <c r="T97" s="10" t="e">
        <f>#REF!</f>
        <v>#REF!</v>
      </c>
      <c r="U97" s="10" t="e">
        <f>#REF!</f>
        <v>#REF!</v>
      </c>
      <c r="V97" s="10" t="e">
        <f>#REF!</f>
        <v>#REF!</v>
      </c>
      <c r="W97" s="10" t="e">
        <f>#REF!</f>
        <v>#REF!</v>
      </c>
      <c r="X97" s="10" t="e">
        <f>#REF!</f>
        <v>#REF!</v>
      </c>
      <c r="Y97" s="10" t="e">
        <f>#REF!</f>
        <v>#REF!</v>
      </c>
      <c r="Z97" s="10" t="e">
        <f>#REF!</f>
        <v>#REF!</v>
      </c>
      <c r="AA97" s="10" t="e">
        <f>#REF!</f>
        <v>#REF!</v>
      </c>
      <c r="AB97" s="10" t="e">
        <f>#REF!</f>
        <v>#REF!</v>
      </c>
      <c r="AC97" s="12" t="e">
        <f>+SUM(E97:AB97)*D97</f>
        <v>#REF!</v>
      </c>
    </row>
    <row r="98" spans="1:29" ht="15" x14ac:dyDescent="0.2">
      <c r="A98" s="196"/>
      <c r="B98" s="196"/>
      <c r="C98" s="22" t="s">
        <v>37</v>
      </c>
      <c r="D98" s="23" t="e">
        <f>+D45</f>
        <v>#REF!</v>
      </c>
      <c r="E98" s="10" t="e">
        <f>#REF!</f>
        <v>#REF!</v>
      </c>
      <c r="F98" s="10" t="e">
        <f>#REF!</f>
        <v>#REF!</v>
      </c>
      <c r="G98" s="10" t="e">
        <f>#REF!</f>
        <v>#REF!</v>
      </c>
      <c r="H98" s="10" t="e">
        <f>#REF!</f>
        <v>#REF!</v>
      </c>
      <c r="I98" s="10" t="e">
        <f>#REF!</f>
        <v>#REF!</v>
      </c>
      <c r="J98" s="10" t="e">
        <f>#REF!</f>
        <v>#REF!</v>
      </c>
      <c r="K98" s="10" t="e">
        <f>#REF!</f>
        <v>#REF!</v>
      </c>
      <c r="L98" s="10" t="e">
        <f>#REF!</f>
        <v>#REF!</v>
      </c>
      <c r="M98" s="10" t="e">
        <f>#REF!</f>
        <v>#REF!</v>
      </c>
      <c r="N98" s="10" t="e">
        <f>#REF!</f>
        <v>#REF!</v>
      </c>
      <c r="O98" s="10" t="e">
        <f>#REF!</f>
        <v>#REF!</v>
      </c>
      <c r="P98" s="10" t="e">
        <f>#REF!</f>
        <v>#REF!</v>
      </c>
      <c r="Q98" s="10" t="e">
        <f>#REF!</f>
        <v>#REF!</v>
      </c>
      <c r="R98" s="10" t="e">
        <f>#REF!</f>
        <v>#REF!</v>
      </c>
      <c r="S98" s="10" t="e">
        <f>#REF!</f>
        <v>#REF!</v>
      </c>
      <c r="T98" s="10" t="e">
        <f>#REF!</f>
        <v>#REF!</v>
      </c>
      <c r="U98" s="10" t="e">
        <f>#REF!</f>
        <v>#REF!</v>
      </c>
      <c r="V98" s="10" t="e">
        <f>#REF!</f>
        <v>#REF!</v>
      </c>
      <c r="W98" s="10" t="e">
        <f>#REF!</f>
        <v>#REF!</v>
      </c>
      <c r="X98" s="10" t="e">
        <f>#REF!</f>
        <v>#REF!</v>
      </c>
      <c r="Y98" s="10" t="e">
        <f>#REF!</f>
        <v>#REF!</v>
      </c>
      <c r="Z98" s="10" t="e">
        <f>#REF!</f>
        <v>#REF!</v>
      </c>
      <c r="AA98" s="10" t="e">
        <f>#REF!</f>
        <v>#REF!</v>
      </c>
      <c r="AB98" s="10" t="e">
        <f>#REF!</f>
        <v>#REF!</v>
      </c>
      <c r="AC98" s="12" t="e">
        <f>+SUM(E98:AB98)*D98</f>
        <v>#REF!</v>
      </c>
    </row>
    <row r="99" spans="1:29" ht="15" thickBot="1" x14ac:dyDescent="0.25">
      <c r="A99" s="197"/>
      <c r="B99" s="197"/>
      <c r="C99" s="27" t="s">
        <v>34</v>
      </c>
      <c r="D99" s="28" t="e">
        <f>+SUM(D96:D98)</f>
        <v>#REF!</v>
      </c>
      <c r="E99" s="29" t="e">
        <f>SUMPRODUCT($D96:$D98,E96:E98)</f>
        <v>#REF!</v>
      </c>
      <c r="F99" s="29" t="e">
        <f t="shared" ref="F99:AB99" si="65">SUMPRODUCT($D96:$D98,F96:F98)</f>
        <v>#REF!</v>
      </c>
      <c r="G99" s="29" t="e">
        <f t="shared" si="65"/>
        <v>#REF!</v>
      </c>
      <c r="H99" s="29" t="e">
        <f t="shared" si="65"/>
        <v>#REF!</v>
      </c>
      <c r="I99" s="29" t="e">
        <f t="shared" si="65"/>
        <v>#REF!</v>
      </c>
      <c r="J99" s="29" t="e">
        <f t="shared" si="65"/>
        <v>#REF!</v>
      </c>
      <c r="K99" s="29" t="e">
        <f t="shared" si="65"/>
        <v>#REF!</v>
      </c>
      <c r="L99" s="29" t="e">
        <f t="shared" si="65"/>
        <v>#REF!</v>
      </c>
      <c r="M99" s="29" t="e">
        <f t="shared" si="65"/>
        <v>#REF!</v>
      </c>
      <c r="N99" s="29" t="e">
        <f t="shared" si="65"/>
        <v>#REF!</v>
      </c>
      <c r="O99" s="29" t="e">
        <f t="shared" si="65"/>
        <v>#REF!</v>
      </c>
      <c r="P99" s="29" t="e">
        <f t="shared" si="65"/>
        <v>#REF!</v>
      </c>
      <c r="Q99" s="29" t="e">
        <f t="shared" si="65"/>
        <v>#REF!</v>
      </c>
      <c r="R99" s="29" t="e">
        <f t="shared" si="65"/>
        <v>#REF!</v>
      </c>
      <c r="S99" s="29" t="e">
        <f t="shared" si="65"/>
        <v>#REF!</v>
      </c>
      <c r="T99" s="29" t="e">
        <f t="shared" si="65"/>
        <v>#REF!</v>
      </c>
      <c r="U99" s="29" t="e">
        <f t="shared" si="65"/>
        <v>#REF!</v>
      </c>
      <c r="V99" s="29" t="e">
        <f t="shared" si="65"/>
        <v>#REF!</v>
      </c>
      <c r="W99" s="29" t="e">
        <f t="shared" si="65"/>
        <v>#REF!</v>
      </c>
      <c r="X99" s="29" t="e">
        <f t="shared" si="65"/>
        <v>#REF!</v>
      </c>
      <c r="Y99" s="29" t="e">
        <f t="shared" si="65"/>
        <v>#REF!</v>
      </c>
      <c r="Z99" s="29" t="e">
        <f t="shared" si="65"/>
        <v>#REF!</v>
      </c>
      <c r="AA99" s="29" t="e">
        <f t="shared" si="65"/>
        <v>#REF!</v>
      </c>
      <c r="AB99" s="29" t="e">
        <f t="shared" si="65"/>
        <v>#REF!</v>
      </c>
      <c r="AC99" s="30" t="e">
        <f>+SUM(E99:AB99)</f>
        <v>#REF!</v>
      </c>
    </row>
    <row r="100" spans="1:29" ht="15" x14ac:dyDescent="0.2">
      <c r="A100" s="195" t="e">
        <f t="shared" ref="A100" si="66">A47</f>
        <v>#REF!</v>
      </c>
      <c r="B100" s="195"/>
      <c r="C100" s="13" t="s">
        <v>35</v>
      </c>
      <c r="D100" s="14" t="e">
        <f>+D47</f>
        <v>#REF!</v>
      </c>
      <c r="E100" s="10" t="e">
        <f>#REF!</f>
        <v>#REF!</v>
      </c>
      <c r="F100" s="10" t="e">
        <f>#REF!</f>
        <v>#REF!</v>
      </c>
      <c r="G100" s="10" t="e">
        <f>#REF!</f>
        <v>#REF!</v>
      </c>
      <c r="H100" s="10" t="e">
        <f>#REF!</f>
        <v>#REF!</v>
      </c>
      <c r="I100" s="10" t="e">
        <f>#REF!</f>
        <v>#REF!</v>
      </c>
      <c r="J100" s="10" t="e">
        <f>#REF!</f>
        <v>#REF!</v>
      </c>
      <c r="K100" s="10" t="e">
        <f>#REF!</f>
        <v>#REF!</v>
      </c>
      <c r="L100" s="10" t="e">
        <f>#REF!</f>
        <v>#REF!</v>
      </c>
      <c r="M100" s="10" t="e">
        <f>#REF!</f>
        <v>#REF!</v>
      </c>
      <c r="N100" s="10" t="e">
        <f>#REF!</f>
        <v>#REF!</v>
      </c>
      <c r="O100" s="10" t="e">
        <f>#REF!</f>
        <v>#REF!</v>
      </c>
      <c r="P100" s="10" t="e">
        <f>#REF!</f>
        <v>#REF!</v>
      </c>
      <c r="Q100" s="10" t="e">
        <f>#REF!</f>
        <v>#REF!</v>
      </c>
      <c r="R100" s="10" t="e">
        <f>#REF!</f>
        <v>#REF!</v>
      </c>
      <c r="S100" s="10" t="e">
        <f>#REF!</f>
        <v>#REF!</v>
      </c>
      <c r="T100" s="10" t="e">
        <f>#REF!</f>
        <v>#REF!</v>
      </c>
      <c r="U100" s="10" t="e">
        <f>#REF!</f>
        <v>#REF!</v>
      </c>
      <c r="V100" s="10" t="e">
        <f>#REF!</f>
        <v>#REF!</v>
      </c>
      <c r="W100" s="10" t="e">
        <f>#REF!</f>
        <v>#REF!</v>
      </c>
      <c r="X100" s="10" t="e">
        <f>#REF!</f>
        <v>#REF!</v>
      </c>
      <c r="Y100" s="10" t="e">
        <f>#REF!</f>
        <v>#REF!</v>
      </c>
      <c r="Z100" s="10" t="e">
        <f>#REF!</f>
        <v>#REF!</v>
      </c>
      <c r="AA100" s="10" t="e">
        <f>#REF!</f>
        <v>#REF!</v>
      </c>
      <c r="AB100" s="10" t="e">
        <f>#REF!</f>
        <v>#REF!</v>
      </c>
      <c r="AC100" s="12" t="e">
        <f>+SUM(E100:AB100)*D100</f>
        <v>#REF!</v>
      </c>
    </row>
    <row r="101" spans="1:29" ht="15" x14ac:dyDescent="0.2">
      <c r="A101" s="196"/>
      <c r="B101" s="196"/>
      <c r="C101" s="17" t="s">
        <v>36</v>
      </c>
      <c r="D101" s="18" t="e">
        <f>+D48</f>
        <v>#REF!</v>
      </c>
      <c r="E101" s="10" t="e">
        <f>#REF!</f>
        <v>#REF!</v>
      </c>
      <c r="F101" s="10" t="e">
        <f>#REF!</f>
        <v>#REF!</v>
      </c>
      <c r="G101" s="10" t="e">
        <f>#REF!</f>
        <v>#REF!</v>
      </c>
      <c r="H101" s="10" t="e">
        <f>#REF!</f>
        <v>#REF!</v>
      </c>
      <c r="I101" s="10" t="e">
        <f>#REF!</f>
        <v>#REF!</v>
      </c>
      <c r="J101" s="10" t="e">
        <f>#REF!</f>
        <v>#REF!</v>
      </c>
      <c r="K101" s="10" t="e">
        <f>#REF!</f>
        <v>#REF!</v>
      </c>
      <c r="L101" s="10" t="e">
        <f>#REF!</f>
        <v>#REF!</v>
      </c>
      <c r="M101" s="10" t="e">
        <f>#REF!</f>
        <v>#REF!</v>
      </c>
      <c r="N101" s="10" t="e">
        <f>#REF!</f>
        <v>#REF!</v>
      </c>
      <c r="O101" s="10" t="e">
        <f>#REF!</f>
        <v>#REF!</v>
      </c>
      <c r="P101" s="10" t="e">
        <f>#REF!</f>
        <v>#REF!</v>
      </c>
      <c r="Q101" s="10" t="e">
        <f>#REF!</f>
        <v>#REF!</v>
      </c>
      <c r="R101" s="10" t="e">
        <f>#REF!</f>
        <v>#REF!</v>
      </c>
      <c r="S101" s="10" t="e">
        <f>#REF!</f>
        <v>#REF!</v>
      </c>
      <c r="T101" s="10" t="e">
        <f>#REF!</f>
        <v>#REF!</v>
      </c>
      <c r="U101" s="10" t="e">
        <f>#REF!</f>
        <v>#REF!</v>
      </c>
      <c r="V101" s="10" t="e">
        <f>#REF!</f>
        <v>#REF!</v>
      </c>
      <c r="W101" s="10" t="e">
        <f>#REF!</f>
        <v>#REF!</v>
      </c>
      <c r="X101" s="10" t="e">
        <f>#REF!</f>
        <v>#REF!</v>
      </c>
      <c r="Y101" s="10" t="e">
        <f>#REF!</f>
        <v>#REF!</v>
      </c>
      <c r="Z101" s="10" t="e">
        <f>#REF!</f>
        <v>#REF!</v>
      </c>
      <c r="AA101" s="10" t="e">
        <f>#REF!</f>
        <v>#REF!</v>
      </c>
      <c r="AB101" s="10" t="e">
        <f>#REF!</f>
        <v>#REF!</v>
      </c>
      <c r="AC101" s="12" t="e">
        <f>+SUM(E101:AB101)*D101</f>
        <v>#REF!</v>
      </c>
    </row>
    <row r="102" spans="1:29" ht="15" x14ac:dyDescent="0.2">
      <c r="A102" s="196"/>
      <c r="B102" s="196"/>
      <c r="C102" s="22" t="s">
        <v>37</v>
      </c>
      <c r="D102" s="23" t="e">
        <f>+D49</f>
        <v>#REF!</v>
      </c>
      <c r="E102" s="10" t="e">
        <f>#REF!</f>
        <v>#REF!</v>
      </c>
      <c r="F102" s="10" t="e">
        <f>#REF!</f>
        <v>#REF!</v>
      </c>
      <c r="G102" s="10" t="e">
        <f>#REF!</f>
        <v>#REF!</v>
      </c>
      <c r="H102" s="10" t="e">
        <f>#REF!</f>
        <v>#REF!</v>
      </c>
      <c r="I102" s="10" t="e">
        <f>#REF!</f>
        <v>#REF!</v>
      </c>
      <c r="J102" s="10" t="e">
        <f>#REF!</f>
        <v>#REF!</v>
      </c>
      <c r="K102" s="10" t="e">
        <f>#REF!</f>
        <v>#REF!</v>
      </c>
      <c r="L102" s="10" t="e">
        <f>#REF!</f>
        <v>#REF!</v>
      </c>
      <c r="M102" s="10" t="e">
        <f>#REF!</f>
        <v>#REF!</v>
      </c>
      <c r="N102" s="10" t="e">
        <f>#REF!</f>
        <v>#REF!</v>
      </c>
      <c r="O102" s="10" t="e">
        <f>#REF!</f>
        <v>#REF!</v>
      </c>
      <c r="P102" s="10" t="e">
        <f>#REF!</f>
        <v>#REF!</v>
      </c>
      <c r="Q102" s="10" t="e">
        <f>#REF!</f>
        <v>#REF!</v>
      </c>
      <c r="R102" s="10" t="e">
        <f>#REF!</f>
        <v>#REF!</v>
      </c>
      <c r="S102" s="10" t="e">
        <f>#REF!</f>
        <v>#REF!</v>
      </c>
      <c r="T102" s="10" t="e">
        <f>#REF!</f>
        <v>#REF!</v>
      </c>
      <c r="U102" s="10" t="e">
        <f>#REF!</f>
        <v>#REF!</v>
      </c>
      <c r="V102" s="10" t="e">
        <f>#REF!</f>
        <v>#REF!</v>
      </c>
      <c r="W102" s="10" t="e">
        <f>#REF!</f>
        <v>#REF!</v>
      </c>
      <c r="X102" s="10" t="e">
        <f>#REF!</f>
        <v>#REF!</v>
      </c>
      <c r="Y102" s="10" t="e">
        <f>#REF!</f>
        <v>#REF!</v>
      </c>
      <c r="Z102" s="10" t="e">
        <f>#REF!</f>
        <v>#REF!</v>
      </c>
      <c r="AA102" s="10" t="e">
        <f>#REF!</f>
        <v>#REF!</v>
      </c>
      <c r="AB102" s="10" t="e">
        <f>#REF!</f>
        <v>#REF!</v>
      </c>
      <c r="AC102" s="12" t="e">
        <f>+SUM(E102:AB102)*D102</f>
        <v>#REF!</v>
      </c>
    </row>
    <row r="103" spans="1:29" ht="15" thickBot="1" x14ac:dyDescent="0.25">
      <c r="A103" s="197"/>
      <c r="B103" s="197"/>
      <c r="C103" s="27" t="s">
        <v>34</v>
      </c>
      <c r="D103" s="28" t="e">
        <f>+SUM(D100:D102)</f>
        <v>#REF!</v>
      </c>
      <c r="E103" s="29" t="e">
        <f>SUMPRODUCT($D100:$D102,E100:E102)</f>
        <v>#REF!</v>
      </c>
      <c r="F103" s="29" t="e">
        <f t="shared" ref="F103:AB103" si="67">SUMPRODUCT($D100:$D102,F100:F102)</f>
        <v>#REF!</v>
      </c>
      <c r="G103" s="29" t="e">
        <f t="shared" si="67"/>
        <v>#REF!</v>
      </c>
      <c r="H103" s="29" t="e">
        <f t="shared" si="67"/>
        <v>#REF!</v>
      </c>
      <c r="I103" s="29" t="e">
        <f t="shared" si="67"/>
        <v>#REF!</v>
      </c>
      <c r="J103" s="29" t="e">
        <f t="shared" si="67"/>
        <v>#REF!</v>
      </c>
      <c r="K103" s="29" t="e">
        <f t="shared" si="67"/>
        <v>#REF!</v>
      </c>
      <c r="L103" s="29" t="e">
        <f t="shared" si="67"/>
        <v>#REF!</v>
      </c>
      <c r="M103" s="29" t="e">
        <f t="shared" si="67"/>
        <v>#REF!</v>
      </c>
      <c r="N103" s="29" t="e">
        <f t="shared" si="67"/>
        <v>#REF!</v>
      </c>
      <c r="O103" s="29" t="e">
        <f t="shared" si="67"/>
        <v>#REF!</v>
      </c>
      <c r="P103" s="29" t="e">
        <f t="shared" si="67"/>
        <v>#REF!</v>
      </c>
      <c r="Q103" s="29" t="e">
        <f t="shared" si="67"/>
        <v>#REF!</v>
      </c>
      <c r="R103" s="29" t="e">
        <f t="shared" si="67"/>
        <v>#REF!</v>
      </c>
      <c r="S103" s="29" t="e">
        <f t="shared" si="67"/>
        <v>#REF!</v>
      </c>
      <c r="T103" s="29" t="e">
        <f t="shared" si="67"/>
        <v>#REF!</v>
      </c>
      <c r="U103" s="29" t="e">
        <f t="shared" si="67"/>
        <v>#REF!</v>
      </c>
      <c r="V103" s="29" t="e">
        <f t="shared" si="67"/>
        <v>#REF!</v>
      </c>
      <c r="W103" s="29" t="e">
        <f t="shared" si="67"/>
        <v>#REF!</v>
      </c>
      <c r="X103" s="29" t="e">
        <f t="shared" si="67"/>
        <v>#REF!</v>
      </c>
      <c r="Y103" s="29" t="e">
        <f t="shared" si="67"/>
        <v>#REF!</v>
      </c>
      <c r="Z103" s="29" t="e">
        <f t="shared" si="67"/>
        <v>#REF!</v>
      </c>
      <c r="AA103" s="29" t="e">
        <f t="shared" si="67"/>
        <v>#REF!</v>
      </c>
      <c r="AB103" s="29" t="e">
        <f t="shared" si="67"/>
        <v>#REF!</v>
      </c>
      <c r="AC103" s="30" t="e">
        <f>+SUM(E103:AB103)</f>
        <v>#REF!</v>
      </c>
    </row>
    <row r="104" spans="1:29" ht="15" x14ac:dyDescent="0.2">
      <c r="A104" s="195" t="e">
        <f t="shared" ref="A104" si="68">A51</f>
        <v>#REF!</v>
      </c>
      <c r="B104" s="195"/>
      <c r="C104" s="13" t="s">
        <v>35</v>
      </c>
      <c r="D104" s="14" t="e">
        <f>+D51</f>
        <v>#REF!</v>
      </c>
      <c r="E104" s="10" t="e">
        <f>#REF!</f>
        <v>#REF!</v>
      </c>
      <c r="F104" s="10" t="e">
        <f>#REF!</f>
        <v>#REF!</v>
      </c>
      <c r="G104" s="10" t="e">
        <f>#REF!</f>
        <v>#REF!</v>
      </c>
      <c r="H104" s="10" t="e">
        <f>#REF!</f>
        <v>#REF!</v>
      </c>
      <c r="I104" s="10" t="e">
        <f>#REF!</f>
        <v>#REF!</v>
      </c>
      <c r="J104" s="10" t="e">
        <f>#REF!</f>
        <v>#REF!</v>
      </c>
      <c r="K104" s="10" t="e">
        <f>#REF!</f>
        <v>#REF!</v>
      </c>
      <c r="L104" s="10" t="e">
        <f>#REF!</f>
        <v>#REF!</v>
      </c>
      <c r="M104" s="10" t="e">
        <f>#REF!</f>
        <v>#REF!</v>
      </c>
      <c r="N104" s="10" t="e">
        <f>#REF!</f>
        <v>#REF!</v>
      </c>
      <c r="O104" s="10" t="e">
        <f>#REF!</f>
        <v>#REF!</v>
      </c>
      <c r="P104" s="10" t="e">
        <f>#REF!</f>
        <v>#REF!</v>
      </c>
      <c r="Q104" s="10" t="e">
        <f>#REF!</f>
        <v>#REF!</v>
      </c>
      <c r="R104" s="10" t="e">
        <f>#REF!</f>
        <v>#REF!</v>
      </c>
      <c r="S104" s="10" t="e">
        <f>#REF!</f>
        <v>#REF!</v>
      </c>
      <c r="T104" s="10" t="e">
        <f>#REF!</f>
        <v>#REF!</v>
      </c>
      <c r="U104" s="10" t="e">
        <f>#REF!</f>
        <v>#REF!</v>
      </c>
      <c r="V104" s="10" t="e">
        <f>#REF!</f>
        <v>#REF!</v>
      </c>
      <c r="W104" s="10" t="e">
        <f>#REF!</f>
        <v>#REF!</v>
      </c>
      <c r="X104" s="10" t="e">
        <f>#REF!</f>
        <v>#REF!</v>
      </c>
      <c r="Y104" s="10" t="e">
        <f>#REF!</f>
        <v>#REF!</v>
      </c>
      <c r="Z104" s="10" t="e">
        <f>#REF!</f>
        <v>#REF!</v>
      </c>
      <c r="AA104" s="10" t="e">
        <f>#REF!</f>
        <v>#REF!</v>
      </c>
      <c r="AB104" s="10" t="e">
        <f>#REF!</f>
        <v>#REF!</v>
      </c>
      <c r="AC104" s="12" t="e">
        <f>+SUM(E104:AB104)*D104</f>
        <v>#REF!</v>
      </c>
    </row>
    <row r="105" spans="1:29" ht="15" x14ac:dyDescent="0.2">
      <c r="A105" s="196"/>
      <c r="B105" s="196"/>
      <c r="C105" s="17" t="s">
        <v>36</v>
      </c>
      <c r="D105" s="18" t="e">
        <f>+D52</f>
        <v>#REF!</v>
      </c>
      <c r="E105" s="10" t="e">
        <f>#REF!</f>
        <v>#REF!</v>
      </c>
      <c r="F105" s="10" t="e">
        <f>#REF!</f>
        <v>#REF!</v>
      </c>
      <c r="G105" s="10" t="e">
        <f>#REF!</f>
        <v>#REF!</v>
      </c>
      <c r="H105" s="10" t="e">
        <f>#REF!</f>
        <v>#REF!</v>
      </c>
      <c r="I105" s="10" t="e">
        <f>#REF!</f>
        <v>#REF!</v>
      </c>
      <c r="J105" s="10" t="e">
        <f>#REF!</f>
        <v>#REF!</v>
      </c>
      <c r="K105" s="10" t="e">
        <f>#REF!</f>
        <v>#REF!</v>
      </c>
      <c r="L105" s="10" t="e">
        <f>#REF!</f>
        <v>#REF!</v>
      </c>
      <c r="M105" s="10" t="e">
        <f>#REF!</f>
        <v>#REF!</v>
      </c>
      <c r="N105" s="10" t="e">
        <f>#REF!</f>
        <v>#REF!</v>
      </c>
      <c r="O105" s="10" t="e">
        <f>#REF!</f>
        <v>#REF!</v>
      </c>
      <c r="P105" s="10" t="e">
        <f>#REF!</f>
        <v>#REF!</v>
      </c>
      <c r="Q105" s="10" t="e">
        <f>#REF!</f>
        <v>#REF!</v>
      </c>
      <c r="R105" s="10" t="e">
        <f>#REF!</f>
        <v>#REF!</v>
      </c>
      <c r="S105" s="10" t="e">
        <f>#REF!</f>
        <v>#REF!</v>
      </c>
      <c r="T105" s="10" t="e">
        <f>#REF!</f>
        <v>#REF!</v>
      </c>
      <c r="U105" s="10" t="e">
        <f>#REF!</f>
        <v>#REF!</v>
      </c>
      <c r="V105" s="10" t="e">
        <f>#REF!</f>
        <v>#REF!</v>
      </c>
      <c r="W105" s="10" t="e">
        <f>#REF!</f>
        <v>#REF!</v>
      </c>
      <c r="X105" s="10" t="e">
        <f>#REF!</f>
        <v>#REF!</v>
      </c>
      <c r="Y105" s="10" t="e">
        <f>#REF!</f>
        <v>#REF!</v>
      </c>
      <c r="Z105" s="10" t="e">
        <f>#REF!</f>
        <v>#REF!</v>
      </c>
      <c r="AA105" s="10" t="e">
        <f>#REF!</f>
        <v>#REF!</v>
      </c>
      <c r="AB105" s="10" t="e">
        <f>#REF!</f>
        <v>#REF!</v>
      </c>
      <c r="AC105" s="12" t="e">
        <f>+SUM(E105:AB105)*D105</f>
        <v>#REF!</v>
      </c>
    </row>
    <row r="106" spans="1:29" ht="15" x14ac:dyDescent="0.2">
      <c r="A106" s="196"/>
      <c r="B106" s="196"/>
      <c r="C106" s="22" t="s">
        <v>37</v>
      </c>
      <c r="D106" s="23" t="e">
        <f>+D53</f>
        <v>#REF!</v>
      </c>
      <c r="E106" s="10" t="e">
        <f>#REF!</f>
        <v>#REF!</v>
      </c>
      <c r="F106" s="10" t="e">
        <f>#REF!</f>
        <v>#REF!</v>
      </c>
      <c r="G106" s="10" t="e">
        <f>#REF!</f>
        <v>#REF!</v>
      </c>
      <c r="H106" s="10" t="e">
        <f>#REF!</f>
        <v>#REF!</v>
      </c>
      <c r="I106" s="10" t="e">
        <f>#REF!</f>
        <v>#REF!</v>
      </c>
      <c r="J106" s="10" t="e">
        <f>#REF!</f>
        <v>#REF!</v>
      </c>
      <c r="K106" s="10" t="e">
        <f>#REF!</f>
        <v>#REF!</v>
      </c>
      <c r="L106" s="10" t="e">
        <f>#REF!</f>
        <v>#REF!</v>
      </c>
      <c r="M106" s="10" t="e">
        <f>#REF!</f>
        <v>#REF!</v>
      </c>
      <c r="N106" s="10" t="e">
        <f>#REF!</f>
        <v>#REF!</v>
      </c>
      <c r="O106" s="10" t="e">
        <f>#REF!</f>
        <v>#REF!</v>
      </c>
      <c r="P106" s="10" t="e">
        <f>#REF!</f>
        <v>#REF!</v>
      </c>
      <c r="Q106" s="10" t="e">
        <f>#REF!</f>
        <v>#REF!</v>
      </c>
      <c r="R106" s="10" t="e">
        <f>#REF!</f>
        <v>#REF!</v>
      </c>
      <c r="S106" s="10" t="e">
        <f>#REF!</f>
        <v>#REF!</v>
      </c>
      <c r="T106" s="10" t="e">
        <f>#REF!</f>
        <v>#REF!</v>
      </c>
      <c r="U106" s="10" t="e">
        <f>#REF!</f>
        <v>#REF!</v>
      </c>
      <c r="V106" s="10" t="e">
        <f>#REF!</f>
        <v>#REF!</v>
      </c>
      <c r="W106" s="10" t="e">
        <f>#REF!</f>
        <v>#REF!</v>
      </c>
      <c r="X106" s="10" t="e">
        <f>#REF!</f>
        <v>#REF!</v>
      </c>
      <c r="Y106" s="10" t="e">
        <f>#REF!</f>
        <v>#REF!</v>
      </c>
      <c r="Z106" s="10" t="e">
        <f>#REF!</f>
        <v>#REF!</v>
      </c>
      <c r="AA106" s="10" t="e">
        <f>#REF!</f>
        <v>#REF!</v>
      </c>
      <c r="AB106" s="10" t="e">
        <f>#REF!</f>
        <v>#REF!</v>
      </c>
      <c r="AC106" s="12" t="e">
        <f>+SUM(E106:AB106)*D106</f>
        <v>#REF!</v>
      </c>
    </row>
    <row r="107" spans="1:29" ht="15" thickBot="1" x14ac:dyDescent="0.25">
      <c r="A107" s="197"/>
      <c r="B107" s="197"/>
      <c r="C107" s="27" t="s">
        <v>34</v>
      </c>
      <c r="D107" s="28" t="e">
        <f>+SUM(D104:D106)</f>
        <v>#REF!</v>
      </c>
      <c r="E107" s="29" t="e">
        <f>SUMPRODUCT($D104:$D106,E104:E106)</f>
        <v>#REF!</v>
      </c>
      <c r="F107" s="29" t="e">
        <f t="shared" ref="F107:AB107" si="69">SUMPRODUCT($D104:$D106,F104:F106)</f>
        <v>#REF!</v>
      </c>
      <c r="G107" s="29" t="e">
        <f t="shared" si="69"/>
        <v>#REF!</v>
      </c>
      <c r="H107" s="29" t="e">
        <f t="shared" si="69"/>
        <v>#REF!</v>
      </c>
      <c r="I107" s="29" t="e">
        <f t="shared" si="69"/>
        <v>#REF!</v>
      </c>
      <c r="J107" s="29" t="e">
        <f t="shared" si="69"/>
        <v>#REF!</v>
      </c>
      <c r="K107" s="29" t="e">
        <f t="shared" si="69"/>
        <v>#REF!</v>
      </c>
      <c r="L107" s="29" t="e">
        <f t="shared" si="69"/>
        <v>#REF!</v>
      </c>
      <c r="M107" s="29" t="e">
        <f t="shared" si="69"/>
        <v>#REF!</v>
      </c>
      <c r="N107" s="29" t="e">
        <f t="shared" si="69"/>
        <v>#REF!</v>
      </c>
      <c r="O107" s="29" t="e">
        <f t="shared" si="69"/>
        <v>#REF!</v>
      </c>
      <c r="P107" s="29" t="e">
        <f t="shared" si="69"/>
        <v>#REF!</v>
      </c>
      <c r="Q107" s="29" t="e">
        <f t="shared" si="69"/>
        <v>#REF!</v>
      </c>
      <c r="R107" s="29" t="e">
        <f t="shared" si="69"/>
        <v>#REF!</v>
      </c>
      <c r="S107" s="29" t="e">
        <f t="shared" si="69"/>
        <v>#REF!</v>
      </c>
      <c r="T107" s="29" t="e">
        <f t="shared" si="69"/>
        <v>#REF!</v>
      </c>
      <c r="U107" s="29" t="e">
        <f t="shared" si="69"/>
        <v>#REF!</v>
      </c>
      <c r="V107" s="29" t="e">
        <f t="shared" si="69"/>
        <v>#REF!</v>
      </c>
      <c r="W107" s="29" t="e">
        <f t="shared" si="69"/>
        <v>#REF!</v>
      </c>
      <c r="X107" s="29" t="e">
        <f t="shared" si="69"/>
        <v>#REF!</v>
      </c>
      <c r="Y107" s="29" t="e">
        <f t="shared" si="69"/>
        <v>#REF!</v>
      </c>
      <c r="Z107" s="29" t="e">
        <f t="shared" si="69"/>
        <v>#REF!</v>
      </c>
      <c r="AA107" s="29" t="e">
        <f t="shared" si="69"/>
        <v>#REF!</v>
      </c>
      <c r="AB107" s="29" t="e">
        <f t="shared" si="69"/>
        <v>#REF!</v>
      </c>
      <c r="AC107" s="30" t="e">
        <f>+SUM(E107:AB107)</f>
        <v>#REF!</v>
      </c>
    </row>
    <row r="108" spans="1:29" ht="15" x14ac:dyDescent="0.2">
      <c r="A108" s="195" t="e">
        <f t="shared" ref="A108" si="70">A55</f>
        <v>#REF!</v>
      </c>
      <c r="B108" s="195"/>
      <c r="C108" s="13" t="s">
        <v>35</v>
      </c>
      <c r="D108" s="14" t="e">
        <f>+D55</f>
        <v>#REF!</v>
      </c>
      <c r="E108" s="10" t="e">
        <f>#REF!</f>
        <v>#REF!</v>
      </c>
      <c r="F108" s="10" t="e">
        <f>#REF!</f>
        <v>#REF!</v>
      </c>
      <c r="G108" s="10" t="e">
        <f>#REF!</f>
        <v>#REF!</v>
      </c>
      <c r="H108" s="10" t="e">
        <f>#REF!</f>
        <v>#REF!</v>
      </c>
      <c r="I108" s="10" t="e">
        <f>#REF!</f>
        <v>#REF!</v>
      </c>
      <c r="J108" s="10" t="e">
        <f>#REF!</f>
        <v>#REF!</v>
      </c>
      <c r="K108" s="10" t="e">
        <f>#REF!</f>
        <v>#REF!</v>
      </c>
      <c r="L108" s="10" t="e">
        <f>#REF!</f>
        <v>#REF!</v>
      </c>
      <c r="M108" s="10" t="e">
        <f>#REF!</f>
        <v>#REF!</v>
      </c>
      <c r="N108" s="10" t="e">
        <f>#REF!</f>
        <v>#REF!</v>
      </c>
      <c r="O108" s="10" t="e">
        <f>#REF!</f>
        <v>#REF!</v>
      </c>
      <c r="P108" s="10" t="e">
        <f>#REF!</f>
        <v>#REF!</v>
      </c>
      <c r="Q108" s="10" t="e">
        <f>#REF!</f>
        <v>#REF!</v>
      </c>
      <c r="R108" s="10" t="e">
        <f>#REF!</f>
        <v>#REF!</v>
      </c>
      <c r="S108" s="10" t="e">
        <f>#REF!</f>
        <v>#REF!</v>
      </c>
      <c r="T108" s="10" t="e">
        <f>#REF!</f>
        <v>#REF!</v>
      </c>
      <c r="U108" s="10" t="e">
        <f>#REF!</f>
        <v>#REF!</v>
      </c>
      <c r="V108" s="10" t="e">
        <f>#REF!</f>
        <v>#REF!</v>
      </c>
      <c r="W108" s="10" t="e">
        <f>#REF!</f>
        <v>#REF!</v>
      </c>
      <c r="X108" s="10" t="e">
        <f>#REF!</f>
        <v>#REF!</v>
      </c>
      <c r="Y108" s="10" t="e">
        <f>#REF!</f>
        <v>#REF!</v>
      </c>
      <c r="Z108" s="10" t="e">
        <f>#REF!</f>
        <v>#REF!</v>
      </c>
      <c r="AA108" s="10" t="e">
        <f>#REF!</f>
        <v>#REF!</v>
      </c>
      <c r="AB108" s="10" t="e">
        <f>#REF!</f>
        <v>#REF!</v>
      </c>
      <c r="AC108" s="12" t="e">
        <f>+SUM(E108:AB108)*D108</f>
        <v>#REF!</v>
      </c>
    </row>
    <row r="109" spans="1:29" ht="15" x14ac:dyDescent="0.2">
      <c r="A109" s="196"/>
      <c r="B109" s="196"/>
      <c r="C109" s="17" t="s">
        <v>36</v>
      </c>
      <c r="D109" s="18" t="e">
        <f>+D56</f>
        <v>#REF!</v>
      </c>
      <c r="E109" s="10" t="e">
        <f>#REF!</f>
        <v>#REF!</v>
      </c>
      <c r="F109" s="10" t="e">
        <f>#REF!</f>
        <v>#REF!</v>
      </c>
      <c r="G109" s="10" t="e">
        <f>#REF!</f>
        <v>#REF!</v>
      </c>
      <c r="H109" s="10" t="e">
        <f>#REF!</f>
        <v>#REF!</v>
      </c>
      <c r="I109" s="10" t="e">
        <f>#REF!</f>
        <v>#REF!</v>
      </c>
      <c r="J109" s="10" t="e">
        <f>#REF!</f>
        <v>#REF!</v>
      </c>
      <c r="K109" s="10" t="e">
        <f>#REF!</f>
        <v>#REF!</v>
      </c>
      <c r="L109" s="10" t="e">
        <f>#REF!</f>
        <v>#REF!</v>
      </c>
      <c r="M109" s="10" t="e">
        <f>#REF!</f>
        <v>#REF!</v>
      </c>
      <c r="N109" s="10" t="e">
        <f>#REF!</f>
        <v>#REF!</v>
      </c>
      <c r="O109" s="10" t="e">
        <f>#REF!</f>
        <v>#REF!</v>
      </c>
      <c r="P109" s="10" t="e">
        <f>#REF!</f>
        <v>#REF!</v>
      </c>
      <c r="Q109" s="10" t="e">
        <f>#REF!</f>
        <v>#REF!</v>
      </c>
      <c r="R109" s="10" t="e">
        <f>#REF!</f>
        <v>#REF!</v>
      </c>
      <c r="S109" s="10" t="e">
        <f>#REF!</f>
        <v>#REF!</v>
      </c>
      <c r="T109" s="10" t="e">
        <f>#REF!</f>
        <v>#REF!</v>
      </c>
      <c r="U109" s="10" t="e">
        <f>#REF!</f>
        <v>#REF!</v>
      </c>
      <c r="V109" s="10" t="e">
        <f>#REF!</f>
        <v>#REF!</v>
      </c>
      <c r="W109" s="10" t="e">
        <f>#REF!</f>
        <v>#REF!</v>
      </c>
      <c r="X109" s="10" t="e">
        <f>#REF!</f>
        <v>#REF!</v>
      </c>
      <c r="Y109" s="10" t="e">
        <f>#REF!</f>
        <v>#REF!</v>
      </c>
      <c r="Z109" s="10" t="e">
        <f>#REF!</f>
        <v>#REF!</v>
      </c>
      <c r="AA109" s="10" t="e">
        <f>#REF!</f>
        <v>#REF!</v>
      </c>
      <c r="AB109" s="10" t="e">
        <f>#REF!</f>
        <v>#REF!</v>
      </c>
      <c r="AC109" s="12" t="e">
        <f>+SUM(E109:AB109)*D109</f>
        <v>#REF!</v>
      </c>
    </row>
    <row r="110" spans="1:29" ht="15" x14ac:dyDescent="0.2">
      <c r="A110" s="196"/>
      <c r="B110" s="196"/>
      <c r="C110" s="22" t="s">
        <v>37</v>
      </c>
      <c r="D110" s="23" t="e">
        <f>+D57</f>
        <v>#REF!</v>
      </c>
      <c r="E110" s="10" t="e">
        <f>#REF!</f>
        <v>#REF!</v>
      </c>
      <c r="F110" s="10" t="e">
        <f>#REF!</f>
        <v>#REF!</v>
      </c>
      <c r="G110" s="10" t="e">
        <f>#REF!</f>
        <v>#REF!</v>
      </c>
      <c r="H110" s="10" t="e">
        <f>#REF!</f>
        <v>#REF!</v>
      </c>
      <c r="I110" s="10" t="e">
        <f>#REF!</f>
        <v>#REF!</v>
      </c>
      <c r="J110" s="10" t="e">
        <f>#REF!</f>
        <v>#REF!</v>
      </c>
      <c r="K110" s="10" t="e">
        <f>#REF!</f>
        <v>#REF!</v>
      </c>
      <c r="L110" s="10" t="e">
        <f>#REF!</f>
        <v>#REF!</v>
      </c>
      <c r="M110" s="10" t="e">
        <f>#REF!</f>
        <v>#REF!</v>
      </c>
      <c r="N110" s="10" t="e">
        <f>#REF!</f>
        <v>#REF!</v>
      </c>
      <c r="O110" s="10" t="e">
        <f>#REF!</f>
        <v>#REF!</v>
      </c>
      <c r="P110" s="10" t="e">
        <f>#REF!</f>
        <v>#REF!</v>
      </c>
      <c r="Q110" s="10" t="e">
        <f>#REF!</f>
        <v>#REF!</v>
      </c>
      <c r="R110" s="10" t="e">
        <f>#REF!</f>
        <v>#REF!</v>
      </c>
      <c r="S110" s="10" t="e">
        <f>#REF!</f>
        <v>#REF!</v>
      </c>
      <c r="T110" s="10" t="e">
        <f>#REF!</f>
        <v>#REF!</v>
      </c>
      <c r="U110" s="10" t="e">
        <f>#REF!</f>
        <v>#REF!</v>
      </c>
      <c r="V110" s="10" t="e">
        <f>#REF!</f>
        <v>#REF!</v>
      </c>
      <c r="W110" s="10" t="e">
        <f>#REF!</f>
        <v>#REF!</v>
      </c>
      <c r="X110" s="10" t="e">
        <f>#REF!</f>
        <v>#REF!</v>
      </c>
      <c r="Y110" s="10" t="e">
        <f>#REF!</f>
        <v>#REF!</v>
      </c>
      <c r="Z110" s="10" t="e">
        <f>#REF!</f>
        <v>#REF!</v>
      </c>
      <c r="AA110" s="10" t="e">
        <f>#REF!</f>
        <v>#REF!</v>
      </c>
      <c r="AB110" s="10" t="e">
        <f>#REF!</f>
        <v>#REF!</v>
      </c>
      <c r="AC110" s="12" t="e">
        <f>+SUM(E110:AB110)*D110</f>
        <v>#REF!</v>
      </c>
    </row>
    <row r="111" spans="1:29" ht="15" thickBot="1" x14ac:dyDescent="0.25">
      <c r="A111" s="197"/>
      <c r="B111" s="197"/>
      <c r="C111" s="27" t="s">
        <v>34</v>
      </c>
      <c r="D111" s="28" t="e">
        <f>+SUM(D108:D110)</f>
        <v>#REF!</v>
      </c>
      <c r="E111" s="29" t="e">
        <f>SUMPRODUCT($D108:$D110,E108:E110)</f>
        <v>#REF!</v>
      </c>
      <c r="F111" s="29" t="e">
        <f t="shared" ref="F111:AB111" si="71">SUMPRODUCT($D108:$D110,F108:F110)</f>
        <v>#REF!</v>
      </c>
      <c r="G111" s="29" t="e">
        <f t="shared" si="71"/>
        <v>#REF!</v>
      </c>
      <c r="H111" s="29" t="e">
        <f t="shared" si="71"/>
        <v>#REF!</v>
      </c>
      <c r="I111" s="29" t="e">
        <f t="shared" si="71"/>
        <v>#REF!</v>
      </c>
      <c r="J111" s="29" t="e">
        <f t="shared" si="71"/>
        <v>#REF!</v>
      </c>
      <c r="K111" s="29" t="e">
        <f t="shared" si="71"/>
        <v>#REF!</v>
      </c>
      <c r="L111" s="29" t="e">
        <f t="shared" si="71"/>
        <v>#REF!</v>
      </c>
      <c r="M111" s="29" t="e">
        <f t="shared" si="71"/>
        <v>#REF!</v>
      </c>
      <c r="N111" s="29" t="e">
        <f t="shared" si="71"/>
        <v>#REF!</v>
      </c>
      <c r="O111" s="29" t="e">
        <f t="shared" si="71"/>
        <v>#REF!</v>
      </c>
      <c r="P111" s="29" t="e">
        <f t="shared" si="71"/>
        <v>#REF!</v>
      </c>
      <c r="Q111" s="29" t="e">
        <f t="shared" si="71"/>
        <v>#REF!</v>
      </c>
      <c r="R111" s="29" t="e">
        <f t="shared" si="71"/>
        <v>#REF!</v>
      </c>
      <c r="S111" s="29" t="e">
        <f t="shared" si="71"/>
        <v>#REF!</v>
      </c>
      <c r="T111" s="29" t="e">
        <f t="shared" si="71"/>
        <v>#REF!</v>
      </c>
      <c r="U111" s="29" t="e">
        <f t="shared" si="71"/>
        <v>#REF!</v>
      </c>
      <c r="V111" s="29" t="e">
        <f t="shared" si="71"/>
        <v>#REF!</v>
      </c>
      <c r="W111" s="29" t="e">
        <f t="shared" si="71"/>
        <v>#REF!</v>
      </c>
      <c r="X111" s="29" t="e">
        <f t="shared" si="71"/>
        <v>#REF!</v>
      </c>
      <c r="Y111" s="29" t="e">
        <f t="shared" si="71"/>
        <v>#REF!</v>
      </c>
      <c r="Z111" s="29" t="e">
        <f t="shared" si="71"/>
        <v>#REF!</v>
      </c>
      <c r="AA111" s="29" t="e">
        <f t="shared" si="71"/>
        <v>#REF!</v>
      </c>
      <c r="AB111" s="29" t="e">
        <f t="shared" si="71"/>
        <v>#REF!</v>
      </c>
      <c r="AC111" s="30" t="e">
        <f>+SUM(E111:AB111)</f>
        <v>#REF!</v>
      </c>
    </row>
  </sheetData>
  <autoFilter ref="A63:AC111" xr:uid="{00000000-0009-0000-0000-000002000000}"/>
  <mergeCells count="50">
    <mergeCell ref="D2:E2"/>
    <mergeCell ref="C9:D9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108:A111"/>
    <mergeCell ref="B108:B111"/>
    <mergeCell ref="A96:A99"/>
    <mergeCell ref="B96:B99"/>
    <mergeCell ref="A100:A103"/>
    <mergeCell ref="B100:B103"/>
    <mergeCell ref="A104:A107"/>
    <mergeCell ref="B104:B107"/>
  </mergeCells>
  <printOptions horizontalCentered="1" verticalCentered="1"/>
  <pageMargins left="0.39370078740157483" right="0.32" top="0.48" bottom="0.66" header="0" footer="0"/>
  <pageSetup scale="30" orientation="landscape" r:id="rId1"/>
  <headerFooter alignWithMargins="0"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1</vt:i4>
      </vt:variant>
    </vt:vector>
  </HeadingPairs>
  <TitlesOfParts>
    <vt:vector size="37" baseType="lpstr">
      <vt:lpstr>Formato Resumen 21</vt:lpstr>
      <vt:lpstr>Formato Resumen 22</vt:lpstr>
      <vt:lpstr>Formato Resumen 24</vt:lpstr>
      <vt:lpstr>Formato Resumen 25</vt:lpstr>
      <vt:lpstr>Formato Resumen 26</vt:lpstr>
      <vt:lpstr>Formato Propuesta año 2021</vt:lpstr>
      <vt:lpstr>Formato Resumen 27</vt:lpstr>
      <vt:lpstr>Formato Resumen 28</vt:lpstr>
      <vt:lpstr>Formato Resumen 29</vt:lpstr>
      <vt:lpstr>Formato Resumen 30</vt:lpstr>
      <vt:lpstr>Formato Resumen 31</vt:lpstr>
      <vt:lpstr>Formato Resumen 32</vt:lpstr>
      <vt:lpstr>Formato Resumen 33</vt:lpstr>
      <vt:lpstr>Formato Resumen 34</vt:lpstr>
      <vt:lpstr>Formato Resumen 35</vt:lpstr>
      <vt:lpstr>Formato Resumen 36</vt:lpstr>
      <vt:lpstr>Formato Resumen 37</vt:lpstr>
      <vt:lpstr>Formato Propuesta año 2022</vt:lpstr>
      <vt:lpstr>Formato Resumen 38</vt:lpstr>
      <vt:lpstr>Formato Propuesta año 2024</vt:lpstr>
      <vt:lpstr>Formato Resumen 39</vt:lpstr>
      <vt:lpstr>Formato Propuesta año 2025</vt:lpstr>
      <vt:lpstr>Formato Propuesta año 2026</vt:lpstr>
      <vt:lpstr>Formato Propuesta año 2027</vt:lpstr>
      <vt:lpstr>Formato Propuesta año 2028</vt:lpstr>
      <vt:lpstr>Formato Propuesta año 2029</vt:lpstr>
      <vt:lpstr>Formato Propuesta año 2030</vt:lpstr>
      <vt:lpstr>Formato Propuesta año 2031</vt:lpstr>
      <vt:lpstr>Formato Propuesta año 2032</vt:lpstr>
      <vt:lpstr>Formato Propuesta año 2033</vt:lpstr>
      <vt:lpstr>Formato Propuesta año 2034</vt:lpstr>
      <vt:lpstr>Formato Propuesta año 2035</vt:lpstr>
      <vt:lpstr>Formato Propuesta año 2036</vt:lpstr>
      <vt:lpstr>Formato Propuesta año 2037</vt:lpstr>
      <vt:lpstr>Formato Propuesta año 2038</vt:lpstr>
      <vt:lpstr>Formato Propuesta año 2039</vt:lpstr>
      <vt:lpstr>'Formato Propuesta año 2021'!_Toc265128550</vt:lpstr>
    </vt:vector>
  </TitlesOfParts>
  <Company>CODENSA S.A.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CODENSA S.A. ESP</dc:creator>
  <cp:lastModifiedBy>Restrepo Jimenez, Cristian Dario, Enel Colombia</cp:lastModifiedBy>
  <cp:lastPrinted>2010-06-24T20:14:07Z</cp:lastPrinted>
  <dcterms:created xsi:type="dcterms:W3CDTF">2008-04-02T00:00:31Z</dcterms:created>
  <dcterms:modified xsi:type="dcterms:W3CDTF">2025-03-13T05:10:04Z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2023-10-11T16:44:44Z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e493a93a-e5a1-4fb8-8845-deb0e7b769fc</vt:lpwstr>
  </property>
  <property fmtid="{D5CDD505-2E9C-101B-9397-08002B2CF9AE}" pid="8" name="MSIP_Label_797ad33d-ed35-43c0-b526-22bc83c17deb_ContentBits">
    <vt:lpwstr>1</vt:lpwstr>
  </property>
</Properties>
</file>